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mc:AlternateContent xmlns:mc="http://schemas.openxmlformats.org/markup-compatibility/2006">
    <mc:Choice Requires="x15">
      <x15ac:absPath xmlns:x15ac="http://schemas.microsoft.com/office/spreadsheetml/2010/11/ac" url="https://d.docs.live.net/b192548ecbb4da87/カメラ ロール/デスクトップ/ホームページ・UP資料/山行報告書/"/>
    </mc:Choice>
  </mc:AlternateContent>
  <xr:revisionPtr revIDLastSave="15" documentId="8_{CF553758-CFAF-43B1-8132-C207BA39C028}" xr6:coauthVersionLast="47" xr6:coauthVersionMax="47" xr10:uidLastSave="{4369B07D-B3E9-4532-A358-821483EBB611}"/>
  <bookViews>
    <workbookView xWindow="-120" yWindow="-120" windowWidth="25440" windowHeight="15390" tabRatio="704" activeTab="3" xr2:uid="{00000000-000D-0000-FFFF-FFFF00000000}"/>
  </bookViews>
  <sheets>
    <sheet name="登山計画書" sheetId="4" r:id="rId1"/>
    <sheet name="装備表・汎用" sheetId="5" r:id="rId2"/>
    <sheet name="会員名簿" sheetId="9" r:id="rId3"/>
    <sheet name="山行報告書" sheetId="10" r:id="rId4"/>
    <sheet name="運営委員名簿" sheetId="12" r:id="rId5"/>
    <sheet name="山行管理者名簿" sheetId="13" r:id="rId6"/>
  </sheets>
  <definedNames>
    <definedName name="_xlnm._FilterDatabase" localSheetId="2" hidden="1">会員名簿!$B$4:$L$62</definedName>
    <definedName name="_xlnm.Print_Area" localSheetId="4">運営委員名簿!$A$2:$H$22</definedName>
    <definedName name="_xlnm.Print_Area" localSheetId="3">山行報告書!$A$1:$H$35</definedName>
    <definedName name="_xlnm.Print_Area" localSheetId="1">装備表・汎用!$B$2:$P$47</definedName>
    <definedName name="_xlnm.Print_Area" localSheetId="0">登山計画書!$B$2:$W$33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 i="13" l="1"/>
  <c r="G11" i="13"/>
  <c r="F11" i="13"/>
  <c r="E11" i="13"/>
  <c r="D11" i="13"/>
  <c r="H10" i="13"/>
  <c r="G10" i="13"/>
  <c r="F10" i="13"/>
  <c r="E10" i="13"/>
  <c r="D10" i="13"/>
  <c r="H9" i="13"/>
  <c r="G9" i="13"/>
  <c r="F9" i="13"/>
  <c r="E9" i="13"/>
  <c r="D9" i="13"/>
  <c r="H8" i="13"/>
  <c r="G8" i="13"/>
  <c r="F8" i="13"/>
  <c r="E8" i="13"/>
  <c r="D8" i="13"/>
  <c r="G7" i="13"/>
  <c r="F7" i="13"/>
  <c r="E7" i="13"/>
  <c r="D7" i="13"/>
  <c r="H6" i="13"/>
  <c r="G6" i="13"/>
  <c r="F6" i="13"/>
  <c r="E6" i="13"/>
  <c r="D6" i="13"/>
  <c r="H5" i="13"/>
  <c r="G5" i="13"/>
  <c r="F5" i="13"/>
  <c r="E5" i="13"/>
  <c r="D5" i="13"/>
  <c r="H4" i="13"/>
  <c r="G4" i="13"/>
  <c r="F4" i="13"/>
  <c r="E4" i="13"/>
  <c r="D4" i="13"/>
  <c r="H3" i="13"/>
  <c r="G3" i="13"/>
  <c r="F3" i="13"/>
  <c r="E3" i="13"/>
  <c r="D3" i="13"/>
  <c r="H22" i="12"/>
  <c r="G22" i="12"/>
  <c r="F22" i="12"/>
  <c r="E22" i="12"/>
  <c r="D22" i="12"/>
  <c r="H21" i="12"/>
  <c r="G21" i="12"/>
  <c r="F21" i="12"/>
  <c r="E21" i="12"/>
  <c r="D21" i="12"/>
  <c r="H20" i="12"/>
  <c r="G20" i="12"/>
  <c r="F20" i="12"/>
  <c r="E20" i="12"/>
  <c r="D20" i="12"/>
  <c r="H19" i="12"/>
  <c r="G19" i="12"/>
  <c r="F19" i="12"/>
  <c r="E19" i="12"/>
  <c r="D19" i="12"/>
  <c r="H17" i="12"/>
  <c r="G17" i="12"/>
  <c r="F17" i="12"/>
  <c r="E17" i="12"/>
  <c r="D17" i="12"/>
  <c r="H16" i="12"/>
  <c r="G16" i="12"/>
  <c r="F16" i="12"/>
  <c r="E16" i="12"/>
  <c r="D16" i="12"/>
  <c r="H15" i="12"/>
  <c r="G15" i="12"/>
  <c r="F15" i="12"/>
  <c r="E15" i="12"/>
  <c r="D15" i="12"/>
  <c r="H14" i="12"/>
  <c r="G14" i="12"/>
  <c r="F14" i="12"/>
  <c r="E14" i="12"/>
  <c r="D14" i="12"/>
  <c r="H12" i="12"/>
  <c r="G12" i="12"/>
  <c r="F12" i="12"/>
  <c r="E12" i="12"/>
  <c r="D12" i="12"/>
  <c r="H11" i="12"/>
  <c r="G11" i="12"/>
  <c r="F11" i="12"/>
  <c r="E11" i="12"/>
  <c r="D11" i="12"/>
  <c r="H10" i="12"/>
  <c r="G10" i="12"/>
  <c r="F10" i="12"/>
  <c r="E10" i="12"/>
  <c r="D10" i="12"/>
  <c r="C10" i="12"/>
  <c r="H9" i="12"/>
  <c r="G9" i="12"/>
  <c r="F9" i="12"/>
  <c r="E9" i="12"/>
  <c r="D9" i="12"/>
  <c r="H8" i="12"/>
  <c r="G8" i="12"/>
  <c r="F8" i="12"/>
  <c r="E8" i="12"/>
  <c r="D8" i="12"/>
  <c r="H7" i="12"/>
  <c r="G7" i="12"/>
  <c r="F7" i="12"/>
  <c r="E7" i="12"/>
  <c r="D7" i="12"/>
  <c r="H5" i="12"/>
  <c r="G5" i="12"/>
  <c r="F5" i="12"/>
  <c r="E5" i="12"/>
  <c r="D5" i="12"/>
  <c r="H3" i="12"/>
  <c r="G3" i="12"/>
  <c r="F3" i="12"/>
  <c r="E3" i="12"/>
  <c r="D3" i="12"/>
  <c r="M62" i="9"/>
  <c r="D62" i="9"/>
  <c r="M61" i="9"/>
  <c r="D61" i="9"/>
  <c r="M60" i="9"/>
  <c r="D60" i="9"/>
  <c r="M59" i="9"/>
  <c r="D59" i="9"/>
  <c r="M58" i="9"/>
  <c r="D58" i="9" s="1"/>
  <c r="M57" i="9"/>
  <c r="D57" i="9"/>
  <c r="M56" i="9"/>
  <c r="D56" i="9"/>
  <c r="C22" i="12" s="1"/>
  <c r="M55" i="9"/>
  <c r="D55" i="9"/>
  <c r="C21" i="12" s="1"/>
  <c r="M54" i="9"/>
  <c r="D54" i="9"/>
  <c r="M53" i="9"/>
  <c r="D53" i="9" s="1"/>
  <c r="M52" i="9"/>
  <c r="D52" i="9" s="1"/>
  <c r="C20" i="12" s="1"/>
  <c r="M51" i="9"/>
  <c r="D51" i="9"/>
  <c r="M50" i="9"/>
  <c r="D50" i="9"/>
  <c r="C19" i="12" s="1"/>
  <c r="M49" i="9"/>
  <c r="D49" i="9" s="1"/>
  <c r="M48" i="9"/>
  <c r="D48" i="9" s="1"/>
  <c r="M47" i="9"/>
  <c r="D47" i="9"/>
  <c r="M46" i="9"/>
  <c r="D46" i="9"/>
  <c r="M45" i="9"/>
  <c r="D45" i="9"/>
  <c r="M44" i="9"/>
  <c r="D44" i="9"/>
  <c r="M43" i="9"/>
  <c r="D43" i="9"/>
  <c r="M42" i="9"/>
  <c r="D42" i="9" s="1"/>
  <c r="M41" i="9"/>
  <c r="D41" i="9"/>
  <c r="D40" i="9"/>
  <c r="M39" i="9"/>
  <c r="D39" i="9"/>
  <c r="M38" i="9"/>
  <c r="D38" i="9" s="1"/>
  <c r="M37" i="9"/>
  <c r="D37" i="9" s="1"/>
  <c r="M36" i="9"/>
  <c r="D36" i="9"/>
  <c r="M35" i="9"/>
  <c r="D35" i="9"/>
  <c r="M34" i="9"/>
  <c r="D34" i="9"/>
  <c r="C16" i="12" s="1"/>
  <c r="M33" i="9"/>
  <c r="D33" i="9"/>
  <c r="C9" i="13" s="1"/>
  <c r="M32" i="9"/>
  <c r="D32" i="9"/>
  <c r="C8" i="13" s="1"/>
  <c r="D31" i="9"/>
  <c r="M30" i="9"/>
  <c r="D30" i="9" s="1"/>
  <c r="M29" i="9"/>
  <c r="D29" i="9"/>
  <c r="C12" i="12" s="1"/>
  <c r="D28" i="9"/>
  <c r="M27" i="9"/>
  <c r="D27" i="9"/>
  <c r="C11" i="12" s="1"/>
  <c r="D26" i="9"/>
  <c r="M25" i="9"/>
  <c r="D25" i="9" s="1"/>
  <c r="C7" i="13" s="1"/>
  <c r="M24" i="9"/>
  <c r="D24" i="9" s="1"/>
  <c r="M23" i="9"/>
  <c r="D23" i="9"/>
  <c r="M22" i="9"/>
  <c r="D22" i="9"/>
  <c r="M21" i="9"/>
  <c r="D21" i="9" s="1"/>
  <c r="M20" i="9"/>
  <c r="D20" i="9" s="1"/>
  <c r="M19" i="9"/>
  <c r="D19" i="9"/>
  <c r="C5" i="13" s="1"/>
  <c r="M18" i="9"/>
  <c r="D18" i="9"/>
  <c r="M17" i="9"/>
  <c r="D17" i="9"/>
  <c r="C7" i="12" s="1"/>
  <c r="M16" i="9"/>
  <c r="D16" i="9"/>
  <c r="M15" i="9"/>
  <c r="D15" i="9"/>
  <c r="C5" i="12" s="1"/>
  <c r="M14" i="9"/>
  <c r="D14" i="9" s="1"/>
  <c r="M13" i="9"/>
  <c r="D13" i="9"/>
  <c r="M12" i="9"/>
  <c r="D12" i="9"/>
  <c r="M11" i="9"/>
  <c r="D11" i="9"/>
  <c r="M10" i="9"/>
  <c r="D10" i="9"/>
  <c r="M9" i="9"/>
  <c r="D9" i="9" s="1"/>
  <c r="D8" i="9"/>
  <c r="D7" i="9"/>
  <c r="M6" i="9"/>
  <c r="D6" i="9"/>
  <c r="C3" i="13" s="1"/>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M5" i="9"/>
  <c r="D5" i="9"/>
  <c r="M3" i="9"/>
  <c r="B2" i="9"/>
  <c r="H29" i="4"/>
  <c r="G29" i="4"/>
  <c r="D29" i="4"/>
  <c r="B29" i="4"/>
  <c r="M25" i="4"/>
  <c r="J25" i="4"/>
  <c r="G25" i="4"/>
  <c r="F25" i="4"/>
  <c r="E25" i="4"/>
  <c r="D25" i="4"/>
  <c r="C25" i="4"/>
  <c r="M24" i="4"/>
  <c r="J24" i="4"/>
  <c r="G24" i="4"/>
  <c r="F24" i="4"/>
  <c r="E24" i="4"/>
  <c r="D24" i="4"/>
  <c r="C24" i="4"/>
  <c r="M23" i="4"/>
  <c r="J23" i="4"/>
  <c r="G23" i="4"/>
  <c r="F23" i="4"/>
  <c r="E23" i="4"/>
  <c r="D23" i="4"/>
  <c r="C23" i="4"/>
  <c r="M22" i="4"/>
  <c r="J22" i="4"/>
  <c r="G22" i="4"/>
  <c r="F22" i="4"/>
  <c r="E22" i="4"/>
  <c r="D22" i="4"/>
  <c r="C22" i="4"/>
  <c r="M21" i="4"/>
  <c r="J21" i="4"/>
  <c r="G21" i="4"/>
  <c r="F21" i="4"/>
  <c r="E21" i="4"/>
  <c r="D21" i="4"/>
  <c r="C21" i="4"/>
  <c r="M20" i="4"/>
  <c r="F20" i="4"/>
  <c r="M19" i="4"/>
  <c r="J19" i="4"/>
  <c r="F19" i="4"/>
  <c r="E19" i="4"/>
  <c r="D19" i="4"/>
  <c r="C19" i="4"/>
  <c r="M18" i="4"/>
  <c r="J18" i="4"/>
  <c r="F18" i="4"/>
  <c r="M17" i="4"/>
  <c r="M16" i="4"/>
  <c r="G16" i="4"/>
  <c r="F16" i="4"/>
  <c r="E16" i="4"/>
  <c r="C8" i="12" l="1"/>
  <c r="C3" i="12"/>
  <c r="C14" i="12"/>
  <c r="C17" i="12"/>
  <c r="C11" i="13"/>
  <c r="C6" i="13"/>
  <c r="C9" i="12"/>
  <c r="J14" i="4"/>
  <c r="A38" i="9"/>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G14" i="4"/>
  <c r="F14" i="4"/>
  <c r="F15" i="4"/>
  <c r="E15" i="4"/>
  <c r="C15" i="4"/>
  <c r="M14" i="4"/>
  <c r="E14" i="4"/>
  <c r="D14" i="4"/>
  <c r="U4" i="4"/>
  <c r="C14" i="4"/>
  <c r="R4" i="4"/>
  <c r="C15" i="12"/>
  <c r="C4" i="13"/>
  <c r="C10" i="13"/>
  <c r="D15" i="4" l="1"/>
  <c r="G15" i="4"/>
  <c r="J15" i="4"/>
  <c r="M15" i="4"/>
</calcChain>
</file>

<file path=xl/sharedStrings.xml><?xml version="1.0" encoding="utf-8"?>
<sst xmlns="http://schemas.openxmlformats.org/spreadsheetml/2006/main" count="771" uniqueCount="552">
  <si>
    <t>所轄警察署長様…</t>
  </si>
  <si>
    <t>万一の場合に備え、山行計画書を提出します。無事下山の場合は特に連絡しませんので</t>
  </si>
  <si>
    <t>ご了承ください。なお、事故・下山遅延発生の際は当会よりすみやかに連絡しますので、よろしくお願いいたします。</t>
  </si>
  <si>
    <t>※装備表は裏面にあります。忘れず記入してください。</t>
  </si>
  <si>
    <t>登山計画書</t>
  </si>
  <si>
    <t xml:space="preserve"> 岐阜県勤労者山岳連盟加盟</t>
  </si>
  <si>
    <t>承認</t>
  </si>
  <si>
    <t>作成</t>
  </si>
  <si>
    <t>　緊急連絡先</t>
  </si>
  <si>
    <t/>
  </si>
  <si>
    <t>TEL・携帯</t>
  </si>
  <si>
    <t>大垣勤労者山岳会</t>
  </si>
  <si>
    <t>棚橋</t>
  </si>
  <si>
    <t>衣斐</t>
  </si>
  <si>
    <t>地元警察への届出の有無　　（無）</t>
  </si>
  <si>
    <t xml:space="preserve">〒503-0025 大垣市見取町2丁目2-1
</t>
  </si>
  <si>
    <t>日程及び予定コースタイム</t>
  </si>
  <si>
    <t>下山開始時刻：　１４：００</t>
  </si>
  <si>
    <t>下山報告予定時刻：</t>
  </si>
  <si>
    <t>毎日屋アパート101号室</t>
  </si>
  <si>
    <t>2024.6．15</t>
  </si>
  <si>
    <t>2024．6.15</t>
  </si>
  <si>
    <r>
      <rPr>
        <sz val="11"/>
        <rFont val="ＭＳ Ｐゴシック"/>
        <family val="3"/>
        <charset val="128"/>
      </rPr>
      <t>26日　7：30ホハレ峠課～8：30門入旧集落の泉さん小屋9：00～10：30船ヶ丸～11：30小屋（食事）　　　　　　　　　　　　　　　　　　　　　　　　　　　　　　　　　　　　　　　　　　　　　　　　　　　　　　　　　　　　　　　　　　　　　　　　　　　　　　衣斐、松久は船ヶ丸登頂、山中は、旧集落近辺で釣り　、小池他1名は、26日、27日自由散策　　　　　　　　　　　　　　　　　　　　　　　　　　　　　　　　　　　　　　　　　　　　　　　　　　　　　　　　　　　　　　　　　　　　　　　　　　　　　　　　　　　　　　　　　　　　27日　１案：5：00発衣斐、松久、山中は根洞谷へ、帰り衣斐松久は岩穴登山（山中は釣り）　　　　　　　　　　２案5：00発山中、大阪の和田と根洞谷で釣り、7：00発衣斐と松久は岩穴に登頂（往復4時間）　　　　　　　　　　　　　　　　　　　　　　　　　　　　　　　　　　　　　　　　　　　　　　　　　　　　　　　　　　　　　　　　　　　　　　　　　　　　　　　　　　　　　　　　　　　　　14時発で衣斐、松久、山中、小池、他１はホハレ峠へ～15：30ホハレ峠＝17：00いび　　　　　　　　　　　　　　　　　　　　　　　　　　　　　　　　　　　　　　　　　　　　　　　　　　　　　　　　　　　　　　　　　　　　　　　　　　　　　　　　　　　　　　　　　　　　　　　　</t>
    </r>
    <r>
      <rPr>
        <b/>
        <sz val="11"/>
        <color rgb="FFFF0000"/>
        <rFont val="ＭＳ Ｐゴシック"/>
        <family val="3"/>
        <charset val="128"/>
      </rPr>
      <t>全員昼食２日分用意のこと、衣斐、松久、山中はシュラフ用意（マットは不要）、　　　　　　　　　　　　　　　　　　　　　　　　　　　　　　　初日夜食と翌日朝食、ビール、日本酒、焼酎は小屋で用意（ワインはなし）、　　　　　　　　　　　　　　　　　　　　　　　　　　　　　　　　　　　　　　お礼と食材費１人2千円</t>
    </r>
  </si>
  <si>
    <t>山      名</t>
  </si>
  <si>
    <t>船ヶ丸と岩穴</t>
  </si>
  <si>
    <t>山     域</t>
  </si>
  <si>
    <t>奥揖斐</t>
  </si>
  <si>
    <t>一般登山道</t>
  </si>
  <si>
    <t>山行目的</t>
  </si>
  <si>
    <t>山と小屋泊を楽しむ</t>
  </si>
  <si>
    <t>山行形態</t>
  </si>
  <si>
    <t>バリエーションルート</t>
  </si>
  <si>
    <t>山行期間</t>
  </si>
  <si>
    <t>2024.6．26~27</t>
  </si>
  <si>
    <t>沢登り</t>
  </si>
  <si>
    <t>帰宅予定</t>
  </si>
  <si>
    <t>予備日</t>
  </si>
  <si>
    <t>無し</t>
  </si>
  <si>
    <t>食料計画</t>
  </si>
  <si>
    <t>基本食料　</t>
  </si>
  <si>
    <t>朝食（    ）食分 ・昼食（ ２   ）食分 ・夕食（　）食分　　　　</t>
  </si>
  <si>
    <t>岩登り</t>
  </si>
  <si>
    <t>フラグ</t>
  </si>
  <si>
    <t>集合場所・時間：</t>
  </si>
  <si>
    <t>ＪＡいび７：００</t>
  </si>
  <si>
    <t>非常食</t>
  </si>
  <si>
    <t>（   ）食分</t>
  </si>
  <si>
    <t>内容（具体的に）　チーズ、ナッツ類、チョコレート、キャンディーなど</t>
  </si>
  <si>
    <t>アイスクライミング</t>
  </si>
  <si>
    <t>会員Ｎｏを
入れる↓</t>
  </si>
  <si>
    <t>任務</t>
  </si>
  <si>
    <t>氏     名</t>
  </si>
  <si>
    <t>性別</t>
  </si>
  <si>
    <t>年齢</t>
  </si>
  <si>
    <t>血液型</t>
  </si>
  <si>
    <t xml:space="preserve"> 　住      所　・　緊急連絡先TEL  本人連絡TEL                     </t>
  </si>
  <si>
    <t>遭対口数</t>
  </si>
  <si>
    <t>エスケープルート（具体的に記入）　　　　　　　　　1.　往路を戻る</t>
  </si>
  <si>
    <t>山スキー</t>
  </si>
  <si>
    <t>ＣＬ</t>
  </si>
  <si>
    <t>積雪期登山</t>
  </si>
  <si>
    <t>ＳＬ</t>
  </si>
  <si>
    <t>残雪期登山</t>
  </si>
  <si>
    <t>山中 豊太郎</t>
  </si>
  <si>
    <t>男</t>
  </si>
  <si>
    <t>ライン電話登録</t>
  </si>
  <si>
    <t>一般</t>
  </si>
  <si>
    <t>女</t>
  </si>
  <si>
    <t>O</t>
  </si>
  <si>
    <t>（小池　大垣市）</t>
  </si>
  <si>
    <t>０９０－９９０１－５６０２</t>
  </si>
  <si>
    <t>（松本　大垣市）</t>
  </si>
  <si>
    <t>和田：０９０－６４１４－８７９５</t>
  </si>
  <si>
    <t>和田：宿泊は小屋、別行動）</t>
  </si>
  <si>
    <t>使用車両の所有者</t>
  </si>
  <si>
    <t>車種</t>
  </si>
  <si>
    <t>カラー</t>
  </si>
  <si>
    <t>No.</t>
  </si>
  <si>
    <t>カローラＦ</t>
  </si>
  <si>
    <t>白</t>
  </si>
  <si>
    <t>松久</t>
  </si>
  <si>
    <t>シルバー</t>
  </si>
  <si>
    <r>
      <rPr>
        <b/>
        <sz val="9"/>
        <rFont val="ＭＳ Ｐゴシック"/>
        <family val="3"/>
        <charset val="128"/>
      </rPr>
      <t>●会員以外の参加者の方へ；　</t>
    </r>
    <r>
      <rPr>
        <sz val="9"/>
        <rFont val="ＭＳ Ｐゴシック"/>
        <family val="3"/>
        <charset val="128"/>
      </rPr>
      <t>この山行において不慮の事故が発生した場合は、明らかな過失責任がある場合を除き、リーダーとその同行会員および当会に対して一切不服申し立てしないことを了承した上でサインして下さい。</t>
    </r>
  </si>
  <si>
    <t>記名</t>
  </si>
  <si>
    <t>装　備　表</t>
  </si>
  <si>
    <t>☆は山行形態に関わらず非常時にとくに重要な装備</t>
  </si>
  <si>
    <r>
      <rPr>
        <b/>
        <sz val="9"/>
        <rFont val="ＭＳ Ｐゴシック"/>
        <family val="3"/>
        <charset val="128"/>
      </rPr>
      <t xml:space="preserve">      ↓</t>
    </r>
    <r>
      <rPr>
        <sz val="9"/>
        <rFont val="ＭＳ Ｐゴシック"/>
        <family val="3"/>
        <charset val="128"/>
      </rPr>
      <t>共同装備は持参者名を記入</t>
    </r>
    <r>
      <rPr>
        <b/>
        <sz val="9"/>
        <rFont val="ＭＳ Ｐゴシック"/>
        <family val="3"/>
        <charset val="128"/>
      </rPr>
      <t>↓</t>
    </r>
  </si>
  <si>
    <t>汎用計画書</t>
  </si>
  <si>
    <t>※既定計画書で不足する事項、詳細を要する事項、予備的な計画等、任意に使用。</t>
  </si>
  <si>
    <t>個人装備</t>
  </si>
  <si>
    <t>健康保険証コピー</t>
  </si>
  <si>
    <t>共同装備</t>
  </si>
  <si>
    <t>計画書☆</t>
  </si>
  <si>
    <t>現金（約　　　　　　円）</t>
  </si>
  <si>
    <t>ラジオ</t>
  </si>
  <si>
    <r>
      <rPr>
        <sz val="9"/>
        <rFont val="ＭＳ Ｐゴシック"/>
        <family val="3"/>
        <charset val="128"/>
      </rPr>
      <t>遭対カード・遭対</t>
    </r>
    <r>
      <rPr>
        <sz val="8"/>
        <rFont val="ＭＳ Ｐゴシック"/>
        <family val="3"/>
        <charset val="128"/>
      </rPr>
      <t>マニュアル</t>
    </r>
    <r>
      <rPr>
        <sz val="10"/>
        <rFont val="ＭＳ Ｐゴシック"/>
        <family val="3"/>
        <charset val="128"/>
      </rPr>
      <t>☆</t>
    </r>
  </si>
  <si>
    <t>シュラフ</t>
  </si>
  <si>
    <t>天気図</t>
  </si>
  <si>
    <t>地形図・資料☆</t>
  </si>
  <si>
    <t>シュラフカバー</t>
  </si>
  <si>
    <t>医薬品・救急用品</t>
  </si>
  <si>
    <t>コンパス☆</t>
  </si>
  <si>
    <t>テント一式（　４人用）　２張</t>
  </si>
  <si>
    <t>筆記用具</t>
  </si>
  <si>
    <t>＜岩・沢登り＞</t>
  </si>
  <si>
    <t>外張り・内張り</t>
  </si>
  <si>
    <t>無線機（144，430MHz)☆</t>
  </si>
  <si>
    <t>ヘルメット</t>
  </si>
  <si>
    <t>グランドシート（銀マット）　２つ</t>
  </si>
  <si>
    <t>携帯電話☆</t>
  </si>
  <si>
    <t>ロープ　　　　　</t>
  </si>
  <si>
    <t>ペグ（　本）</t>
  </si>
  <si>
    <t>ナイフ☆</t>
  </si>
  <si>
    <t>（８ミリ２０m）（9ミリ45m）各1</t>
  </si>
  <si>
    <t>細引き</t>
  </si>
  <si>
    <t>呼び笛</t>
  </si>
  <si>
    <t>　（　9　ミリ45m）（1本）</t>
  </si>
  <si>
    <t>ロウソク・ランタン</t>
  </si>
  <si>
    <t>時計☆</t>
  </si>
  <si>
    <t>ハーネス</t>
  </si>
  <si>
    <t>メタ、マッチ・ライター</t>
  </si>
  <si>
    <t>高度計</t>
  </si>
  <si>
    <t>シュリンゲ（ 本）</t>
  </si>
  <si>
    <t>ツエルト</t>
  </si>
  <si>
    <t>ヘッドランプ（・替球）☆</t>
  </si>
  <si>
    <t>カラビナ（  枚）</t>
  </si>
  <si>
    <t>針金</t>
  </si>
  <si>
    <t>予備電池☆</t>
  </si>
  <si>
    <t>制動機（エイトカン）</t>
  </si>
  <si>
    <t>修理具</t>
  </si>
  <si>
    <r>
      <rPr>
        <sz val="9"/>
        <rFont val="ＭＳ Ｐゴシック"/>
        <family val="3"/>
        <charset val="128"/>
      </rPr>
      <t>救急用品</t>
    </r>
    <r>
      <rPr>
        <sz val="8"/>
        <rFont val="ＭＳ Ｐゴシック"/>
        <family val="3"/>
        <charset val="128"/>
      </rPr>
      <t>（三角巾・テーピング等）</t>
    </r>
    <r>
      <rPr>
        <sz val="10"/>
        <rFont val="ＭＳ Ｐゴシック"/>
        <family val="3"/>
        <charset val="128"/>
      </rPr>
      <t>☆</t>
    </r>
  </si>
  <si>
    <t>ユマール</t>
  </si>
  <si>
    <t>コッヘルセット</t>
  </si>
  <si>
    <t>医薬品（常備薬）☆</t>
  </si>
  <si>
    <t>ロックハンマー</t>
  </si>
  <si>
    <t>ナイフ、まな板</t>
  </si>
  <si>
    <t>ザック（大、小）</t>
  </si>
  <si>
    <t>ハーケン（　枚）</t>
  </si>
  <si>
    <t>しゃもじ</t>
  </si>
  <si>
    <t>個人用マット</t>
  </si>
  <si>
    <t>ナッツ、フレンズ</t>
  </si>
  <si>
    <t>コンロ（ガス、ガソリン）</t>
  </si>
  <si>
    <t>レスキューシート☆</t>
  </si>
  <si>
    <t>クレッターシューズ</t>
  </si>
  <si>
    <t>コンロ台</t>
  </si>
  <si>
    <t>ツエルト☆</t>
  </si>
  <si>
    <r>
      <rPr>
        <sz val="10"/>
        <rFont val="ＭＳ Ｐゴシック"/>
        <family val="3"/>
        <charset val="128"/>
      </rPr>
      <t>渓流シューズ</t>
    </r>
    <r>
      <rPr>
        <sz val="9"/>
        <rFont val="ＭＳ Ｐゴシック"/>
        <family val="3"/>
        <charset val="128"/>
      </rPr>
      <t>（タビ）一式</t>
    </r>
  </si>
  <si>
    <t>燃料</t>
  </si>
  <si>
    <t>雨傘</t>
  </si>
  <si>
    <t>　ガスロング缶(　　　本)</t>
  </si>
  <si>
    <r>
      <rPr>
        <sz val="10"/>
        <rFont val="ＭＳ Ｐゴシック"/>
        <family val="3"/>
        <charset val="128"/>
      </rPr>
      <t>雨具</t>
    </r>
    <r>
      <rPr>
        <sz val="8"/>
        <rFont val="ＭＳ Ｐゴシック"/>
        <family val="3"/>
        <charset val="128"/>
      </rPr>
      <t>☆</t>
    </r>
  </si>
  <si>
    <t>＜積雪期＞</t>
  </si>
  <si>
    <t>　ガスショート缶(　　 本)</t>
  </si>
  <si>
    <t>長袖シャツ</t>
  </si>
  <si>
    <t>オーバーヤッケ、ズボン</t>
  </si>
  <si>
    <t>　ガソリン(   　  　Ｌ )</t>
  </si>
  <si>
    <t>Ｔシャツ</t>
  </si>
  <si>
    <t>ロングスパッツ</t>
  </si>
  <si>
    <t>ポリタンク（　　　　Ｌ）</t>
  </si>
  <si>
    <t>ズボン</t>
  </si>
  <si>
    <t>厳冬期用手袋</t>
  </si>
  <si>
    <t>ビニール袋</t>
  </si>
  <si>
    <t>ソックス</t>
  </si>
  <si>
    <t>目出帽</t>
  </si>
  <si>
    <t>ロールペーパー</t>
  </si>
  <si>
    <t>防寒着</t>
  </si>
  <si>
    <t>ゴーグル</t>
  </si>
  <si>
    <t>ノコギリ</t>
  </si>
  <si>
    <t>手袋（厚、薄）</t>
  </si>
  <si>
    <t>ピッケル</t>
  </si>
  <si>
    <t>標識布</t>
  </si>
  <si>
    <t>帽子</t>
  </si>
  <si>
    <t>アイゼン</t>
  </si>
  <si>
    <t>労山旗</t>
  </si>
  <si>
    <t>サングラス</t>
  </si>
  <si>
    <t>ワカン</t>
  </si>
  <si>
    <t>スノーバー</t>
  </si>
  <si>
    <t>着替え</t>
  </si>
  <si>
    <t>アイスバイル</t>
  </si>
  <si>
    <t>スコップ</t>
  </si>
  <si>
    <t>登山靴</t>
  </si>
  <si>
    <t>アイスハーケン（　　本）</t>
  </si>
  <si>
    <t>たわし</t>
  </si>
  <si>
    <t>ショートスパッツ</t>
  </si>
  <si>
    <t>テントシューズ</t>
  </si>
  <si>
    <t>（その他の装備）</t>
  </si>
  <si>
    <t>ストック</t>
  </si>
  <si>
    <t>冬用シュラフ</t>
  </si>
  <si>
    <t>水筒</t>
  </si>
  <si>
    <t>日焼け止めクリーム</t>
  </si>
  <si>
    <t>ＧＰＳ（通信回線が入らなくてもOKのもの）</t>
  </si>
  <si>
    <t>保温ポット</t>
  </si>
  <si>
    <t>ビーコン</t>
  </si>
  <si>
    <t>食器、箸</t>
  </si>
  <si>
    <t>ゾンデ棒</t>
  </si>
  <si>
    <t>ライター☆</t>
  </si>
  <si>
    <t>＜山スキー＞</t>
  </si>
  <si>
    <t>メタ、マッチ☆</t>
  </si>
  <si>
    <t>兼用靴</t>
  </si>
  <si>
    <t>古新聞</t>
  </si>
  <si>
    <t>スキー板</t>
  </si>
  <si>
    <t>タオル・手ぬぐい</t>
  </si>
  <si>
    <t>シール</t>
  </si>
  <si>
    <t>ティシュペーパー</t>
  </si>
  <si>
    <t>スキーアイゼン</t>
  </si>
  <si>
    <t>カメラ　</t>
  </si>
  <si>
    <t>ワックス</t>
  </si>
  <si>
    <t>Today</t>
  </si>
  <si>
    <t>大垣勤労者山岳会名簿</t>
  </si>
  <si>
    <t>2024.06.07</t>
  </si>
  <si>
    <t>改訂</t>
  </si>
  <si>
    <t>2024年度</t>
  </si>
  <si>
    <t>会員
No</t>
  </si>
  <si>
    <t>氏　名</t>
  </si>
  <si>
    <t>血液
型</t>
  </si>
  <si>
    <t>住　　　所</t>
  </si>
  <si>
    <t>緊急連絡先TEL＆
本人連絡TEL
ココヘリNo.</t>
  </si>
  <si>
    <t>遭対
口数</t>
  </si>
  <si>
    <t>Eメールアドレス</t>
  </si>
  <si>
    <t>生年</t>
  </si>
  <si>
    <t>月</t>
  </si>
  <si>
    <t>日</t>
  </si>
  <si>
    <t>下4桁No.</t>
  </si>
  <si>
    <t>緊急連絡先挿入用</t>
  </si>
  <si>
    <t>伊黒　雄二</t>
  </si>
  <si>
    <t>A</t>
  </si>
  <si>
    <t>大垣市荒尾町1811-37</t>
  </si>
  <si>
    <t>080-5107-6931 (家族携帯)
080-5107-6934
ｺｺﾍﾘNo.：007218-050</t>
  </si>
  <si>
    <t xml:space="preserve">yuuji_igu@yahoo.co.jp
</t>
  </si>
  <si>
    <t>・080-5107-6934</t>
  </si>
  <si>
    <t>石原　庸吉</t>
  </si>
  <si>
    <t>瑞浪市一色町4-55-2 102号</t>
  </si>
  <si>
    <t>090-8149-5540 (家族携帯)
090-8573-3016</t>
  </si>
  <si>
    <t>kobee_br@yahoo.co.jp</t>
  </si>
  <si>
    <t>・090-8573-3016</t>
  </si>
  <si>
    <t>一宮 富美夫</t>
  </si>
  <si>
    <t>Ｂ</t>
  </si>
  <si>
    <t>岐阜市下鵜飼1835-35</t>
  </si>
  <si>
    <t>058-234-1818(家族宅)
090-8321-4808
ｺｺﾍﾘNo.：0041F0-113</t>
  </si>
  <si>
    <t>hitosi@pop16.odn.ne.jp</t>
  </si>
  <si>
    <t>クラウン</t>
  </si>
  <si>
    <t>058-234-1818(家族宅)
090-8321-4808</t>
  </si>
  <si>
    <t>伊藤　尚子</t>
  </si>
  <si>
    <t>海津市南濃町津屋2837-249ヴィラナリー南濃2-306</t>
  </si>
  <si>
    <t>080-6807-6388（家族携帯）
080-5075-4024</t>
  </si>
  <si>
    <t>maxmama.4024@gmail.com</t>
  </si>
  <si>
    <t>伊藤　広美</t>
  </si>
  <si>
    <t>B</t>
  </si>
  <si>
    <t>米原市大野木684</t>
  </si>
  <si>
    <t>0749-57-1018 (家族宅)
090-6076-2681</t>
  </si>
  <si>
    <t>ecdh3zqq@ztv.ne.jp</t>
  </si>
  <si>
    <t>・090-6076-2681</t>
  </si>
  <si>
    <t>今西　和子</t>
  </si>
  <si>
    <t>大垣市宮町1丁目47番地1409号</t>
  </si>
  <si>
    <t>090-7043-9247 (家族携帯) ‬
090-9182-7007</t>
  </si>
  <si>
    <t>kazuko7007@live.jp</t>
  </si>
  <si>
    <t>・090-9182-7007</t>
  </si>
  <si>
    <t xml:space="preserve">衣斐　剛人
</t>
  </si>
  <si>
    <t>揖斐郡揖斐川町小島374</t>
  </si>
  <si>
    <t>0585-22-1939 (家族宅)
090-5609-6632</t>
  </si>
  <si>
    <t>gibsonsg1952@yahoo.co.jp</t>
  </si>
  <si>
    <t>大井　義則</t>
  </si>
  <si>
    <t>一宮市大和町苅安賀字観音堂86</t>
  </si>
  <si>
    <t>0586-44-3334 (家族宅)
090-9893-0248</t>
  </si>
  <si>
    <t>yosinori@kmj.biglobe.ne.jp</t>
  </si>
  <si>
    <t>・0586-44-3334 (自宅) 
・090-9893-0248</t>
  </si>
  <si>
    <t>大橋　謙司</t>
  </si>
  <si>
    <t>海津市南濃町駒野247-2</t>
  </si>
  <si>
    <t>0584-55-0823 (家族宅)
090-8336-0426</t>
  </si>
  <si>
    <t>ohashikn@octn.jp</t>
  </si>
  <si>
    <t>・0584-55-0823 (自宅) 
・090-8336-0426</t>
  </si>
  <si>
    <t>小川　健司</t>
  </si>
  <si>
    <t>岐阜市大菅南21−34</t>
  </si>
  <si>
    <t>058-253-2128 (家族宅)
090-2616-0837</t>
  </si>
  <si>
    <t>outpal@yahoo.ne.jp</t>
  </si>
  <si>
    <t>デリカＤ2</t>
  </si>
  <si>
    <t>・058-253-2128 (家族宅) 
・090-2616-0837</t>
  </si>
  <si>
    <t>小川　豊子</t>
  </si>
  <si>
    <t>羽島市正木町曲利1177 A102</t>
  </si>
  <si>
    <t>058-383-3279 (家族宅)
080-5159-6157</t>
  </si>
  <si>
    <t>kotoyo3noheya@yahoo.co.jp</t>
  </si>
  <si>
    <t>・080-5159-6157</t>
  </si>
  <si>
    <t>小倉　恭子</t>
  </si>
  <si>
    <t>Ą</t>
  </si>
  <si>
    <t>大垣市静里町119</t>
  </si>
  <si>
    <t>0425-76-8318 (兄)
090-1826-2364</t>
  </si>
  <si>
    <t>kyoko-o@ogaki-tv.ne.jp</t>
  </si>
  <si>
    <t>・090-1826-2364</t>
  </si>
  <si>
    <t>加藤　三津明</t>
  </si>
  <si>
    <t>海津市南濃町羽沢831-4</t>
  </si>
  <si>
    <t>0584-55-1712 (家族宅)
090-1624-8309</t>
  </si>
  <si>
    <t>k-mituaki@msc.biglobe.ne.jp</t>
  </si>
  <si>
    <t>・0584-55-1712 (自宅) 
・090-1624-8309</t>
  </si>
  <si>
    <t>川合　昇</t>
  </si>
  <si>
    <t>大垣市南頬町１丁目８２－１</t>
  </si>
  <si>
    <t>090-1780-3385 (家族宅)
080-3684-3268</t>
  </si>
  <si>
    <t>kawai.5603@icloud.com
kawai560317@gmail.com</t>
  </si>
  <si>
    <t>シャトル</t>
  </si>
  <si>
    <t>黒</t>
  </si>
  <si>
    <t>川瀬　輝次</t>
  </si>
  <si>
    <t>AB</t>
  </si>
  <si>
    <t>大垣市綾野5-125-167</t>
  </si>
  <si>
    <t>0584-92-0883 (家族宅)
080-5116-3670</t>
  </si>
  <si>
    <t>f-longyrotcr@ace.ocn.ne.jp</t>
  </si>
  <si>
    <t>・0584-92-0883 (自宅) 
・080-5116-3670</t>
  </si>
  <si>
    <t>河瀬　道晴</t>
  </si>
  <si>
    <t>大垣市昼飯町84-11</t>
  </si>
  <si>
    <t>0584-71-1406 (家族宅)
090-8952-2617</t>
  </si>
  <si>
    <t>rindou@octn.jp</t>
  </si>
  <si>
    <t>・0584-71-1406 (自宅) 
・090-8952-2617</t>
  </si>
  <si>
    <t>河本　昇</t>
  </si>
  <si>
    <t>瑞穂市稲里445-1 セザール穂積406</t>
  </si>
  <si>
    <t>090-1275-2508 (家族携帯)
080-9832-4068</t>
  </si>
  <si>
    <t>lagopus.mutus2000@gmail.com</t>
  </si>
  <si>
    <t>・090-1275-2508 (家族携帯) 
・090-9269-1167</t>
  </si>
  <si>
    <t>川島　耕司</t>
  </si>
  <si>
    <t>岐阜市打越660</t>
  </si>
  <si>
    <t>058-232-6736 (家族宅)
090-9911-4087</t>
  </si>
  <si>
    <t>kawashima.koji@nifty.ne.jp</t>
  </si>
  <si>
    <t>・090-9911-4087</t>
  </si>
  <si>
    <t>岸野　明代</t>
  </si>
  <si>
    <t>瑞穂市別府2258 ビレッジハウス穂積 1-207</t>
  </si>
  <si>
    <t>090-2260-0325 (友人携帯)
090-1784-0561</t>
  </si>
  <si>
    <t>akiyo19601014@gmail.com</t>
  </si>
  <si>
    <t>北川　智子</t>
  </si>
  <si>
    <t>揖斐郡池田町本郷633-1</t>
  </si>
  <si>
    <t xml:space="preserve">0585-45-7419 (家族宅)
090-6610-8436
</t>
  </si>
  <si>
    <t>tomoko-k@ogaki-tv.ne.jp</t>
  </si>
  <si>
    <t>・0585-45-7419 (自宅) 
・090-6610-8436</t>
  </si>
  <si>
    <t>北川　洋一</t>
  </si>
  <si>
    <t>揖斐郡大野町西方767-1</t>
  </si>
  <si>
    <t>0585-32-3916
090-8072-5198
ｺｺﾍﾘNo.：003360-012</t>
  </si>
  <si>
    <t>kitayou1949@yahoo.co.jp</t>
  </si>
  <si>
    <t>・0585-32-3916 (自宅) 
・090-8072-5198</t>
  </si>
  <si>
    <t>小澤　　悟</t>
  </si>
  <si>
    <t>滋賀県米原市大野木1292番地</t>
  </si>
  <si>
    <t>0749-57-0202（家族宅）
080-1566-4729</t>
  </si>
  <si>
    <t>rxv7vbiwggm36dr7i2mn@docomo.ne.jp
kozawasalomon2020@outlook.jp</t>
  </si>
  <si>
    <t>清水　珠貴</t>
  </si>
  <si>
    <t>揖斐郡池田町萩原681-3</t>
  </si>
  <si>
    <t>0585-45-5470 (家族宅)
090-6587-5052</t>
  </si>
  <si>
    <t>kazuto-s@ogaki-tv.ne.jp</t>
  </si>
  <si>
    <t>・0585-45-5470 (自宅) 
・090-6587-5052</t>
  </si>
  <si>
    <t>柴田　茂則</t>
  </si>
  <si>
    <t>一宮市花池1-13-14　103号</t>
  </si>
  <si>
    <t>0586-44-1321（家族宅）
090-8333-1932　　　　　</t>
  </si>
  <si>
    <t>siba050751@yahoo.co.jp</t>
  </si>
  <si>
    <t>0586-44-1321（自宅）
090-8333-1932</t>
  </si>
  <si>
    <t>高藤　道子</t>
  </si>
  <si>
    <t>大垣市上石津町牧田3577</t>
  </si>
  <si>
    <t>090-5861-9106(家族宅)
090-6760-4374</t>
  </si>
  <si>
    <t>Michi.19511022@gmail.com</t>
  </si>
  <si>
    <t>・0584-47-2854 (自宅) 
・090-6760-4374</t>
  </si>
  <si>
    <t>滝本　昌彦</t>
  </si>
  <si>
    <t>本巣市軽海452-2</t>
  </si>
  <si>
    <t>090-4407-9226 (家族携帯)
090-8188-6630
ｺｺﾍﾘNo.：0025B8-023</t>
  </si>
  <si>
    <t>mtwalk99@yahoo.co.jp</t>
  </si>
  <si>
    <t>ヴェゼル</t>
  </si>
  <si>
    <t>・090-4407-9226 (家族携帯) 
・090-8188-6630</t>
  </si>
  <si>
    <t>田中　千博</t>
  </si>
  <si>
    <t>各務原市緑苑南4-137</t>
  </si>
  <si>
    <t>090-9021-1990(家族携帯)
090-7438-2243</t>
  </si>
  <si>
    <t>chchchrororo5588@docomo.ne.jp</t>
  </si>
  <si>
    <t>田中　真由美</t>
  </si>
  <si>
    <t>羽島市竹鼻町狐穴554-3</t>
  </si>
  <si>
    <t>080-5104-7885 (家族携帯)
090-9895-0521</t>
  </si>
  <si>
    <t>pickel-715@adagio.ocn.ne.jp</t>
  </si>
  <si>
    <t>・058-392-8773 (自宅) 
・090-9895-0521</t>
  </si>
  <si>
    <t>棚橋　久明</t>
  </si>
  <si>
    <t>安八郡安八町大明神650</t>
  </si>
  <si>
    <t>0584-64-2582 (家族宅)
080-1612-2291 (家族携帯)</t>
  </si>
  <si>
    <t>hisachandesu6-5
@kne.biglobe.ne.jp</t>
  </si>
  <si>
    <t>フォレスター</t>
  </si>
  <si>
    <t>濃紺</t>
  </si>
  <si>
    <t>・0584-64-2582 (自宅) 
・080-1612-2291</t>
  </si>
  <si>
    <t>棚橋　園子</t>
  </si>
  <si>
    <t>0584-64-2582 (家族宅)
090-4188-2977 (家族携帯)</t>
  </si>
  <si>
    <t>hisaaki17@hotmail.co.jp</t>
  </si>
  <si>
    <t>・0584-64-2582 (自宅) 
・090-4188-2977</t>
  </si>
  <si>
    <t>戸田　吾郎</t>
  </si>
  <si>
    <t>揖斐郡池田町本郷1613-5</t>
  </si>
  <si>
    <t>0585-41-9029 (家族宅)
090-1283-7946</t>
  </si>
  <si>
    <t>goro-toda56@outlook.jp</t>
  </si>
  <si>
    <t>・090-1283-7946</t>
  </si>
  <si>
    <t>鳥本恭子</t>
  </si>
  <si>
    <t>揖斐郡大野町公郷１５８５</t>
  </si>
  <si>
    <t>0585-32-3167 (家族宅）
090-7617-8231</t>
  </si>
  <si>
    <t>new.uyauya-bird.0103@docomo.ne.jp</t>
  </si>
  <si>
    <t>・0585-32-3167 (家族宅）
・090-7617-8231</t>
  </si>
  <si>
    <t>内藤　磨奈美</t>
  </si>
  <si>
    <t>大垣市静里町590-17サンシャインハヤシ106</t>
  </si>
  <si>
    <t>080-1552-8538 (家族携帯）
090-5638-0710</t>
  </si>
  <si>
    <t>sevencolors72.7@gmail.com</t>
  </si>
  <si>
    <t>・080-1552-8538 (家族携帯） 
・090-5638-0710</t>
  </si>
  <si>
    <t>長沢　近房</t>
  </si>
  <si>
    <t>大垣市美和町1741-4</t>
  </si>
  <si>
    <t>0584-78-2261 (家族宅)
090-7601-1241</t>
  </si>
  <si>
    <t>chief1216@kbd.biglobe.ne.jp</t>
  </si>
  <si>
    <t>・0584-78-2261 (自宅) 
・090-7601-1241</t>
  </si>
  <si>
    <t>新川　茂</t>
  </si>
  <si>
    <t>揖斐郡揖斐川町瑞岩寺146</t>
  </si>
  <si>
    <t>0585-23-1676 (家族宅)
090-1834-8838</t>
  </si>
  <si>
    <t>shigeru_503@yahoo.co.jp</t>
  </si>
  <si>
    <t>・0585-23-1676 (自宅) 
・090-1834-8838</t>
  </si>
  <si>
    <t>丹羽　昇</t>
  </si>
  <si>
    <t>各務原市成清町4-40</t>
  </si>
  <si>
    <t>058-382-5648 (家族宅)
080-5160-4856</t>
  </si>
  <si>
    <t>yamanobo@qc.commufa.jp</t>
  </si>
  <si>
    <t>・058-382-5648 (家族宅) 
・080-5160-4856</t>
  </si>
  <si>
    <t>波多野　絹江</t>
  </si>
  <si>
    <t>大垣市築捨町4丁目14-106-10</t>
  </si>
  <si>
    <t>080-5164-5799 (家族携帯)
090-8153-4607</t>
  </si>
  <si>
    <t>・090-8153-4607</t>
  </si>
  <si>
    <t>服部　真之</t>
  </si>
  <si>
    <t>岐阜市大菅北２０番２号</t>
  </si>
  <si>
    <t xml:space="preserve">090-8169-5505 (家族携帯)
090-5863-0919  </t>
  </si>
  <si>
    <t>mi0118yo501@gmail.com</t>
  </si>
  <si>
    <t xml:space="preserve">・090-8169-5505 (家族携帯)
・090-5863-0919 </t>
  </si>
  <si>
    <t>原田　正彦</t>
  </si>
  <si>
    <t>豊明市沓掛町荒畑26-185</t>
  </si>
  <si>
    <t xml:space="preserve">0562-93-5727 (家族宅)  </t>
  </si>
  <si>
    <t>ysaron@yk.commufa.jp</t>
  </si>
  <si>
    <t xml:space="preserve">・0562-93-5727 (自宅)   </t>
  </si>
  <si>
    <t>原田　価世子</t>
  </si>
  <si>
    <t>Ａ</t>
  </si>
  <si>
    <t>058-391-8899 (家族宅)
080-5448-0015</t>
  </si>
  <si>
    <t>kayokon1174@yahoo.co.jp</t>
  </si>
  <si>
    <t>・080-5448-0015</t>
  </si>
  <si>
    <t>早川　勝</t>
  </si>
  <si>
    <t>養老郡養老町高田1262番地</t>
  </si>
  <si>
    <t>0584-34-3708 (家族宅)
090-8670-3566
ｺｺﾍﾘNo.：0025B8-004</t>
  </si>
  <si>
    <t>haya@ccnet.ne.jp
sue170hayakawa@docomo.ne.jp</t>
  </si>
  <si>
    <t>・090-8670-3566</t>
  </si>
  <si>
    <t>樋口　悦子</t>
  </si>
  <si>
    <t>揖斐郡池田町本郷1065-1</t>
  </si>
  <si>
    <t>0585-45-7039 (家族宅)
090-7671-8198</t>
  </si>
  <si>
    <t>yyh@ogaki-tv.ne.jp
etsuko123.0406@gmail.com</t>
  </si>
  <si>
    <t>・090-7671-8198</t>
  </si>
  <si>
    <t>藤川　裕里</t>
  </si>
  <si>
    <t>愛西市大野山狐穴96-3</t>
  </si>
  <si>
    <t>090-9939-8524（家族携帯）
090-1784-3619</t>
  </si>
  <si>
    <t>kawayuri2853@docomo.ne.jp
kawayuri@clovernet.ne.jp</t>
  </si>
  <si>
    <t>・090-9939-8524（家族携帯） 
・090-1784-3619</t>
  </si>
  <si>
    <t>藤田　敦子</t>
  </si>
  <si>
    <t>羽島市正木町須賀小松24番地</t>
  </si>
  <si>
    <t>058-391-8899 (家族宅)
080-3241-0744</t>
  </si>
  <si>
    <t>yazawa@koala.odn.ne.jp</t>
  </si>
  <si>
    <t>・080-3241-0744</t>
  </si>
  <si>
    <t>藤田　貴久</t>
  </si>
  <si>
    <t>岐阜市柳津町丸野５－５１－１　グロワール２０６号</t>
  </si>
  <si>
    <t>090-7694-3878 (家族携帯)
090-8862-0250</t>
  </si>
  <si>
    <t>futakahisa0211@gmail.com</t>
  </si>
  <si>
    <t>・090-8862-0250</t>
  </si>
  <si>
    <t>堀　弘美</t>
  </si>
  <si>
    <t>岐阜市加納安良町21</t>
  </si>
  <si>
    <t>058-273-7940 (家族宅)
090-1833-5083
ｺｺﾍﾘNo.：0034A0-061</t>
  </si>
  <si>
    <t>hori12@plum.plala.or.jp</t>
  </si>
  <si>
    <t>ノア</t>
  </si>
  <si>
    <t>グレー</t>
  </si>
  <si>
    <t>・058-273-7940 (自宅) 
・090-1833-5083</t>
  </si>
  <si>
    <t>松久　誠司</t>
  </si>
  <si>
    <t>揖斐郡大野町松山104-1</t>
  </si>
  <si>
    <t>0585-32-2282(家族宅)
090-7036-9940</t>
  </si>
  <si>
    <t>bonsiio-286-saru-39-6800@docomo.ne.jp
fa24357@pa2.so-ne.jp</t>
  </si>
  <si>
    <t>森　義幸</t>
  </si>
  <si>
    <t>揖斐郡池田町藤代801番地</t>
  </si>
  <si>
    <t>0585-45-5715 (家族宅)
080-3282-6512</t>
  </si>
  <si>
    <t>yoshimori@ogaki-tv.ne.jp</t>
  </si>
  <si>
    <t>・0585-45-5715 (自宅) 
・080-3282-6512</t>
  </si>
  <si>
    <t>安田　勝博</t>
  </si>
  <si>
    <t>大垣市横曽根3-232-1</t>
  </si>
  <si>
    <t>0584-89-2654 (家族宅)
090-1479-0519</t>
  </si>
  <si>
    <t>yasudasdx36@icloud.com</t>
  </si>
  <si>
    <t>・0584-89-2654 (家族宅) 
・090-1479-0519</t>
  </si>
  <si>
    <t>安田　隆子</t>
  </si>
  <si>
    <t>大垣市二葉町3-16-5</t>
  </si>
  <si>
    <t>0584-73-8440 (家族宅)
090-9936-7423</t>
  </si>
  <si>
    <t>takako19261114@yahoo.co.jp</t>
  </si>
  <si>
    <t>・0584-73-8440 (自宅) 
・090-9936-7423</t>
  </si>
  <si>
    <t>山北　妙子</t>
  </si>
  <si>
    <t>安八郡安八町森部590-1</t>
  </si>
  <si>
    <t xml:space="preserve">0584-64-6015 (家族宅)
090-1291-3171 </t>
  </si>
  <si>
    <t>yamakita.taeko@jade.plala.or.jp</t>
  </si>
  <si>
    <t>・0584-64-6015 (自宅) 
・090-1291-3171</t>
  </si>
  <si>
    <t>山北　三枝子</t>
  </si>
  <si>
    <t>安八郡安八町森部2545</t>
  </si>
  <si>
    <t>0584-64-2551 (家族宅)
080-3313-3737　　　</t>
  </si>
  <si>
    <t>mikogota@yahoo.co.jp</t>
  </si>
  <si>
    <t>・0584-64-2551 (自宅) 
・080-3313-3737　　　</t>
  </si>
  <si>
    <t>山田  收</t>
  </si>
  <si>
    <t>大垣市林町7-936-2</t>
  </si>
  <si>
    <t>0584-74-6881 (家族宅)
090-4859-3801　　　</t>
  </si>
  <si>
    <t>o-yamada@octn.jp</t>
  </si>
  <si>
    <t>山根　重樹</t>
  </si>
  <si>
    <t>不破郡垂井町新井152-18</t>
  </si>
  <si>
    <t xml:space="preserve">0584-22-3065 (家族宅)
090-8955-6075 </t>
  </si>
  <si>
    <t>shige_y7@nifty.com</t>
  </si>
  <si>
    <t>・0584-22-3065 (家族宅) 
・090-8955-6075</t>
  </si>
  <si>
    <t>湯浅  彰浩</t>
  </si>
  <si>
    <t>大垣市笠縫町５３９</t>
  </si>
  <si>
    <t xml:space="preserve">0584- (家族宅)
090-3835-6589 </t>
  </si>
  <si>
    <t>tattatararira@live.jp</t>
  </si>
  <si>
    <t>横山　裕</t>
  </si>
  <si>
    <t>羽島郡岐南町若宮地3-93</t>
  </si>
  <si>
    <t>058-846-4189 (家族宅)
090-5878-3170</t>
  </si>
  <si>
    <t>Tateyama.y@gmail.com</t>
  </si>
  <si>
    <t>・058-846-4189 (家族宅) 
・090-5878-3170</t>
  </si>
  <si>
    <t>吉田　直彦</t>
  </si>
  <si>
    <t>不破郡垂井町綾戸521-3</t>
  </si>
  <si>
    <t>0584-22-1612 （家族）
090-7688-7400</t>
  </si>
  <si>
    <t>nao3@sky.plala.or.jp</t>
  </si>
  <si>
    <t>プリウスα</t>
  </si>
  <si>
    <t>ガンメタ</t>
  </si>
  <si>
    <t>・0584-22-1612 （家族） 
・090-7688-7400</t>
  </si>
  <si>
    <t>依田　良子</t>
  </si>
  <si>
    <t>大垣市和合本町2町目109番地 レディア105</t>
  </si>
  <si>
    <t>0584-78-4723 (家族宅）
080-5143-1928</t>
  </si>
  <si>
    <t>yuutomo0404@yahoo.ne.jp
yuutomo1928@gmail.com</t>
  </si>
  <si>
    <t>・0584-78-4723 (家族宅） 
・080-5143-1928</t>
  </si>
  <si>
    <t>山行報告</t>
  </si>
  <si>
    <t>報告者</t>
  </si>
  <si>
    <t>●山  名</t>
  </si>
  <si>
    <t>山　域</t>
  </si>
  <si>
    <t>●山行目的　</t>
  </si>
  <si>
    <t>●山行形態</t>
  </si>
  <si>
    <t>●山行期間　　</t>
  </si>
  <si>
    <t>天　候</t>
  </si>
  <si>
    <t>晴</t>
  </si>
  <si>
    <t>●メンバー</t>
  </si>
  <si>
    <t>●コースタイム</t>
  </si>
  <si>
    <t>26日6：55いび＝8：30ホハレ峠駐車地～10：00門入小屋10：20～11：26船ヶ丸～山頂付近散策11：50～13：00小屋　　　　　　　　　　　　　　　　　　　　　　　　　　　　　　　　　　　　　　　　　　　　　　　　　　　27日6：30小屋発～8：51岩穴（三等三角点）9：00～10：52小屋12：55～14；40ホハレ駐車地＝15：40いび</t>
  </si>
  <si>
    <t>●現地の状況及び感想その他</t>
  </si>
  <si>
    <t>衣：地図読みの真似事をしてきました。　　　　　　　　　　　　　　　　　　　　　　　　　　　　　　　　　　　　　　　　初日（26日）は衣斐が赤布つけながら先頭、尾根筋を忠実に歩く練習、帰りはマ―ちゃん先頭（GPS持たず）で赤布参考に下りてもらいました（藪ナシ）。　　　　　　　　　　　　　　　　　　　　　　　　　　　　　　　　　　　　　　　　　　　　　　　　　　　　　　　　27日は、GPSなしでマーちゃん先頭、途中30分ほど藪漕ぎしましたが、無事山頂到達。帰りは衣斐がつけた赤布参考に、マー君、一度も間違えずに下山しました。赤布のつけ方が良かったのか、途中枝を折ったりして進んだマー君が凄いのか、ご判断はおまかせします　　　　　　　　　　　　　　　　　　　　　　　　　　　　　　　　　　　　　　　　　　　　　　　　　　松：地図読み、赤布等の勉強、2日間大変ためになりました。マンツーマンで指導していただけて、最高でした。　　　　　　　　　　　　　　　　　　　　　　　　　　　　　　　　　　　　　　　　　　　　さらに、自然とのふれあい徳山でしか味わえない美味など満足でした。　　　　　　　　　　　　　　　　　　その他：豊太郎さんは、2日間、魚釣りを楽しまれました</t>
  </si>
  <si>
    <t>●ヒヤリハット報告</t>
  </si>
  <si>
    <t>●事故の有無（有の場合その詳しい状況と原因、対策）</t>
  </si>
  <si>
    <t>●準備段階での問題点とその対策</t>
  </si>
  <si>
    <t>運営委員名簿</t>
  </si>
  <si>
    <t>※氏名を入力すると他の項目が表示されます</t>
  </si>
  <si>
    <t>2022年度</t>
  </si>
  <si>
    <t>連番</t>
  </si>
  <si>
    <t>　住　　　所</t>
  </si>
  <si>
    <t>緊急連絡先TEL＆
本人連絡TEL</t>
  </si>
  <si>
    <t>大垣市宮町１丁目４７番地１４０９号</t>
  </si>
  <si>
    <t>川口　耕司</t>
  </si>
  <si>
    <t>090-4407-9226 (家族携帯)
090-8188-6630</t>
  </si>
  <si>
    <t>0584-34-3708 (家族宅)
090-8670-3566</t>
  </si>
  <si>
    <t>山行管理者名簿</t>
  </si>
  <si>
    <t>船ヶ丸と岩穴</t>
    <phoneticPr fontId="33"/>
  </si>
  <si>
    <r>
      <rPr>
        <sz val="11.5"/>
        <rFont val="Segoe UI Symbol"/>
        <family val="3"/>
      </rPr>
      <t>🦐</t>
    </r>
    <r>
      <rPr>
        <sz val="11.5"/>
        <rFont val="ＭＳ Ｐゴシック"/>
        <family val="3"/>
        <charset val="128"/>
        <scheme val="minor"/>
      </rPr>
      <t>タケさん</t>
    </r>
    <phoneticPr fontId="33"/>
  </si>
  <si>
    <r>
      <rPr>
        <sz val="11.5"/>
        <color theme="1"/>
        <rFont val="Segoe UI Symbol"/>
        <family val="3"/>
      </rPr>
      <t>🦐</t>
    </r>
    <r>
      <rPr>
        <sz val="11.5"/>
        <color theme="1"/>
        <rFont val="ＭＳ Ｐゴシック"/>
        <family val="3"/>
        <charset val="128"/>
        <scheme val="minor"/>
      </rPr>
      <t>タケさん</t>
    </r>
    <phoneticPr fontId="33"/>
  </si>
  <si>
    <t>SEIJI</t>
    <phoneticPr fontId="33"/>
  </si>
  <si>
    <t>美濃ハイの豊ちゃん</t>
    <rPh sb="0" eb="2">
      <t>ミノ</t>
    </rPh>
    <rPh sb="5" eb="6">
      <t>トヨ</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</si>
</sst>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yyyy/m/d;@"/>
    <numFmt numFmtId="177" formatCode="yyyy&quot;年&quot;m&quot;月&quot;d&quot;日&quot;;@"/>
  </numFmts>
  <fonts count="36">
    <font>
      <sz val="11"/>
      <name val="ＭＳ Ｐゴシック"/>
      <charset val="128"/>
    </font>
    <font>
      <b/>
      <sz val="12"/>
      <name val="ＭＳ Ｐゴシック"/>
      <charset val="128"/>
    </font>
    <font>
      <sz val="9"/>
      <name val="ＭＳ Ｐゴシック"/>
      <charset val="128"/>
    </font>
    <font>
      <b/>
      <sz val="11"/>
      <name val="ＭＳ Ｐゴシック"/>
      <charset val="128"/>
    </font>
    <font>
      <sz val="10"/>
      <name val="ＭＳ Ｐゴシック"/>
      <charset val="128"/>
    </font>
    <font>
      <u/>
      <sz val="11"/>
      <color indexed="12"/>
      <name val="明朝"/>
      <charset val="128"/>
    </font>
    <font>
      <sz val="11.5"/>
      <name val="ＭＳ Ｐゴシック"/>
      <family val="3"/>
      <charset val="128"/>
      <scheme val="minor"/>
    </font>
    <font>
      <b/>
      <sz val="14"/>
      <color theme="1"/>
      <name val="ＭＳ Ｐゴシック"/>
      <family val="3"/>
      <charset val="128"/>
      <scheme val="minor"/>
    </font>
    <font>
      <b/>
      <sz val="11"/>
      <name val="ＭＳ Ｐゴシック"/>
      <family val="3"/>
      <charset val="128"/>
      <scheme val="minor"/>
    </font>
    <font>
      <sz val="11.5"/>
      <color theme="1"/>
      <name val="ＭＳ Ｐゴシック"/>
      <family val="3"/>
      <charset val="128"/>
      <scheme val="minor"/>
    </font>
    <font>
      <sz val="20"/>
      <color theme="1"/>
      <name val="ＭＳ Ｐゴシック"/>
      <family val="3"/>
      <charset val="128"/>
      <scheme val="minor"/>
    </font>
    <font>
      <sz val="11"/>
      <name val="ＭＳ Ｐゴシック"/>
      <family val="3"/>
      <charset val="128"/>
      <scheme val="minor"/>
    </font>
    <font>
      <sz val="8"/>
      <name val="ＭＳ Ｐゴシック"/>
      <family val="3"/>
      <charset val="128"/>
    </font>
    <font>
      <sz val="12"/>
      <name val="ＭＳ Ｐゴシック"/>
      <family val="3"/>
      <charset val="128"/>
    </font>
    <font>
      <b/>
      <sz val="12"/>
      <color rgb="FFFF0000"/>
      <name val="ＭＳ Ｐゴシック"/>
      <family val="3"/>
      <charset val="128"/>
    </font>
    <font>
      <sz val="10"/>
      <color rgb="FFFF0000"/>
      <name val="ＭＳ Ｐゴシック"/>
      <family val="3"/>
      <charset val="128"/>
    </font>
    <font>
      <sz val="10"/>
      <color theme="1"/>
      <name val="ＭＳ Ｐゴシック"/>
      <family val="3"/>
      <charset val="128"/>
    </font>
    <font>
      <sz val="10"/>
      <color rgb="FF000000"/>
      <name val="ＭＳ Ｐゴシック"/>
      <family val="3"/>
      <charset val="128"/>
    </font>
    <font>
      <u/>
      <sz val="11"/>
      <color theme="1"/>
      <name val="明朝"/>
      <charset val="128"/>
    </font>
    <font>
      <u/>
      <sz val="11"/>
      <color rgb="FF0000FF"/>
      <name val="ＭＳ Ｐゴシック"/>
      <family val="3"/>
      <charset val="128"/>
    </font>
    <font>
      <u/>
      <sz val="10"/>
      <name val="ＭＳ Ｐゴシック"/>
      <family val="3"/>
      <charset val="128"/>
    </font>
    <font>
      <b/>
      <sz val="16"/>
      <name val="ＭＳ Ｐゴシック"/>
      <family val="3"/>
      <charset val="128"/>
    </font>
    <font>
      <b/>
      <sz val="9"/>
      <name val="ＭＳ Ｐゴシック"/>
      <family val="3"/>
      <charset val="128"/>
    </font>
    <font>
      <b/>
      <sz val="10"/>
      <name val="ＭＳ Ｐゴシック"/>
      <family val="3"/>
      <charset val="128"/>
    </font>
    <font>
      <sz val="16"/>
      <name val="ＭＳ Ｐゴシック"/>
      <family val="3"/>
      <charset val="128"/>
    </font>
    <font>
      <b/>
      <sz val="14"/>
      <name val="ＭＳ Ｐゴシック"/>
      <family val="3"/>
      <charset val="128"/>
    </font>
    <font>
      <sz val="20"/>
      <name val="ＭＳ Ｐゴシック"/>
      <family val="3"/>
      <charset val="128"/>
    </font>
    <font>
      <b/>
      <sz val="20"/>
      <name val="ＭＳ Ｐゴシック"/>
      <family val="3"/>
      <charset val="128"/>
    </font>
    <font>
      <sz val="11"/>
      <color rgb="FF333333"/>
      <name val="ＭＳ Ｐゴシック"/>
      <family val="3"/>
      <charset val="128"/>
    </font>
    <font>
      <b/>
      <sz val="11"/>
      <color rgb="FFFF0000"/>
      <name val="ＭＳ Ｐゴシック"/>
      <family val="3"/>
      <charset val="128"/>
    </font>
    <font>
      <sz val="11"/>
      <name val="ＭＳ Ｐゴシック"/>
      <family val="3"/>
      <charset val="128"/>
    </font>
    <font>
      <sz val="9"/>
      <name val="ＭＳ Ｐゴシック"/>
      <family val="3"/>
      <charset val="128"/>
    </font>
    <font>
      <sz val="10"/>
      <name val="ＭＳ Ｐゴシック"/>
      <family val="3"/>
      <charset val="128"/>
    </font>
    <font>
      <sz val="6"/>
      <name val="ＭＳ Ｐゴシック"/>
      <family val="3"/>
      <charset val="128"/>
    </font>
    <font>
      <sz val="11.5"/>
      <name val="Segoe UI Symbol"/>
      <family val="3"/>
    </font>
    <font>
      <sz val="11.5"/>
      <color theme="1"/>
      <name val="Segoe UI Symbol"/>
      <family val="3"/>
    </font>
  </fonts>
  <fills count="5">
    <fill>
      <patternFill patternType="none"/>
    </fill>
    <fill>
      <patternFill patternType="gray125"/>
    </fill>
    <fill>
      <patternFill patternType="solid">
        <fgColor rgb="FFFFCC99"/>
        <bgColor indexed="64"/>
      </patternFill>
    </fill>
    <fill>
      <patternFill patternType="solid">
        <fgColor indexed="43"/>
        <bgColor indexed="64"/>
      </patternFill>
    </fill>
    <fill>
      <patternFill patternType="solid">
        <fgColor rgb="FFFFFF00"/>
        <bgColor indexed="64"/>
      </patternFill>
    </fill>
  </fills>
  <borders count="88">
    <border>
      <left/>
      <right/>
      <top/>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top style="medium">
        <color auto="1"/>
      </top>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right style="hair">
        <color auto="1"/>
      </right>
      <top style="hair">
        <color auto="1"/>
      </top>
      <bottom style="hair">
        <color auto="1"/>
      </bottom>
      <diagonal/>
    </border>
    <border>
      <left style="hair">
        <color auto="1"/>
      </left>
      <right style="medium">
        <color auto="1"/>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right style="hair">
        <color auto="1"/>
      </right>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hair">
        <color auto="1"/>
      </right>
      <top style="hair">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style="hair">
        <color auto="1"/>
      </right>
      <top style="medium">
        <color auto="1"/>
      </top>
      <bottom style="thin">
        <color auto="1"/>
      </bottom>
      <diagonal/>
    </border>
    <border>
      <left style="thin">
        <color auto="1"/>
      </left>
      <right/>
      <top style="medium">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diagonal/>
    </border>
    <border>
      <left/>
      <right style="thin">
        <color auto="1"/>
      </right>
      <top/>
      <bottom/>
      <diagonal/>
    </border>
    <border>
      <left/>
      <right style="thin">
        <color auto="1"/>
      </right>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right style="thin">
        <color auto="1"/>
      </right>
      <top style="medium">
        <color auto="1"/>
      </top>
      <bottom style="medium">
        <color auto="1"/>
      </bottom>
      <diagonal/>
    </border>
  </borders>
  <cellStyleXfs count="5">
    <xf numFmtId="0" fontId="0" fillId="0" borderId="0"/>
    <xf numFmtId="6" fontId="30" fillId="0" borderId="0" applyFont="0" applyFill="0" applyBorder="0" applyAlignment="0" applyProtection="0"/>
    <xf numFmtId="0" fontId="5" fillId="0" borderId="0" applyNumberFormat="0" applyFill="0" applyBorder="0" applyAlignment="0" applyProtection="0">
      <alignment vertical="top"/>
      <protection locked="0"/>
    </xf>
    <xf numFmtId="0" fontId="30" fillId="0" borderId="0">
      <alignment vertical="center"/>
    </xf>
    <xf numFmtId="0" fontId="30" fillId="0" borderId="0"/>
  </cellStyleXfs>
  <cellXfs count="382">
    <xf numFmtId="0" fontId="0" fillId="0" borderId="0" xfId="0"/>
    <xf numFmtId="0" fontId="1" fillId="0" borderId="0" xfId="0" applyFont="1" applyAlignment="1">
      <alignment horizontal="left"/>
    </xf>
    <xf numFmtId="14" fontId="0" fillId="0" borderId="1" xfId="0" applyNumberFormat="1" applyBorder="1" applyAlignment="1">
      <alignment horizontal="left"/>
    </xf>
    <xf numFmtId="14" fontId="2" fillId="0" borderId="1" xfId="0" applyNumberFormat="1" applyFont="1" applyBorder="1" applyAlignment="1">
      <alignment horizontal="left"/>
    </xf>
    <xf numFmtId="0" fontId="3" fillId="0" borderId="0" xfId="0" applyFont="1"/>
    <xf numFmtId="0" fontId="4" fillId="0" borderId="2" xfId="0" applyFont="1" applyBorder="1" applyAlignment="1">
      <alignment horizontal="center" vertical="center" wrapText="1"/>
    </xf>
    <xf numFmtId="0" fontId="4" fillId="0" borderId="3" xfId="0" applyFont="1" applyBorder="1" applyAlignment="1">
      <alignment horizontal="left" vertical="center" wrapText="1"/>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left" vertical="center" wrapText="1"/>
    </xf>
    <xf numFmtId="0" fontId="4" fillId="0" borderId="5" xfId="0" applyFont="1" applyBorder="1" applyAlignment="1">
      <alignment horizontal="center" vertical="center"/>
    </xf>
    <xf numFmtId="0" fontId="4" fillId="0" borderId="5" xfId="0" applyFont="1" applyBorder="1" applyAlignment="1">
      <alignment horizontal="left" vertical="center"/>
    </xf>
    <xf numFmtId="0" fontId="4" fillId="0" borderId="5" xfId="0" applyFont="1" applyBorder="1" applyAlignment="1">
      <alignment horizontal="left" vertical="center" wrapText="1"/>
    </xf>
    <xf numFmtId="0" fontId="5" fillId="0" borderId="5" xfId="2" applyBorder="1" applyAlignment="1" applyProtection="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left" vertical="center"/>
    </xf>
    <xf numFmtId="0" fontId="4" fillId="0" borderId="7" xfId="0" applyFont="1" applyBorder="1" applyAlignment="1">
      <alignment horizontal="center" vertical="center"/>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14" fontId="0" fillId="0" borderId="0" xfId="0" applyNumberFormat="1" applyAlignment="1">
      <alignment horizontal="left"/>
    </xf>
    <xf numFmtId="14" fontId="2" fillId="0" borderId="0" xfId="0" applyNumberFormat="1" applyFont="1" applyAlignment="1">
      <alignment horizontal="left"/>
    </xf>
    <xf numFmtId="0" fontId="4" fillId="0" borderId="5" xfId="0" applyFont="1" applyBorder="1" applyAlignment="1">
      <alignment horizontal="center" vertical="center" wrapText="1"/>
    </xf>
    <xf numFmtId="0" fontId="4" fillId="0" borderId="5" xfId="0" applyFont="1" applyBorder="1" applyAlignment="1" applyProtection="1">
      <alignment horizontal="center" vertical="center"/>
      <protection locked="0"/>
    </xf>
    <xf numFmtId="0" fontId="2" fillId="0" borderId="5" xfId="0" applyFont="1" applyBorder="1" applyAlignment="1">
      <alignment horizontal="center" vertical="center"/>
    </xf>
    <xf numFmtId="0" fontId="5" fillId="0" borderId="5" xfId="2" applyBorder="1" applyAlignment="1" applyProtection="1">
      <alignment vertical="center" wrapText="1"/>
    </xf>
    <xf numFmtId="0" fontId="4" fillId="0" borderId="5" xfId="0" applyFont="1" applyBorder="1" applyAlignment="1">
      <alignment horizontal="center" vertical="center" textRotation="255"/>
    </xf>
    <xf numFmtId="0" fontId="0" fillId="0" borderId="5" xfId="0" applyBorder="1" applyAlignment="1">
      <alignment vertical="center" wrapText="1"/>
    </xf>
    <xf numFmtId="14" fontId="4" fillId="0" borderId="5" xfId="0" applyNumberFormat="1" applyFont="1" applyBorder="1" applyAlignment="1" applyProtection="1">
      <alignment horizontal="left" vertical="center"/>
      <protection locked="0"/>
    </xf>
    <xf numFmtId="0" fontId="6" fillId="0" borderId="0" xfId="0" applyFont="1" applyAlignment="1">
      <alignment vertical="center"/>
    </xf>
    <xf numFmtId="0" fontId="9" fillId="0" borderId="10" xfId="0" applyFont="1" applyBorder="1" applyAlignment="1">
      <alignment horizontal="center" vertical="center"/>
    </xf>
    <xf numFmtId="0" fontId="9" fillId="0" borderId="24" xfId="0" applyFont="1" applyBorder="1" applyAlignment="1">
      <alignment vertical="center"/>
    </xf>
    <xf numFmtId="0" fontId="9" fillId="0" borderId="5" xfId="0" applyFont="1" applyBorder="1" applyAlignment="1">
      <alignment vertical="center" wrapText="1" shrinkToFit="1"/>
    </xf>
    <xf numFmtId="0" fontId="9" fillId="0" borderId="5" xfId="0" applyFont="1" applyBorder="1" applyAlignment="1">
      <alignment horizontal="center" vertical="center"/>
    </xf>
    <xf numFmtId="0" fontId="6" fillId="0" borderId="28" xfId="0" applyFont="1" applyBorder="1" applyAlignment="1">
      <alignment vertical="center" shrinkToFit="1"/>
    </xf>
    <xf numFmtId="0" fontId="9" fillId="0" borderId="5" xfId="0" applyFont="1" applyBorder="1" applyAlignment="1">
      <alignment vertical="center"/>
    </xf>
    <xf numFmtId="0" fontId="9" fillId="0" borderId="28" xfId="0" applyFont="1" applyBorder="1" applyAlignment="1">
      <alignment vertical="center"/>
    </xf>
    <xf numFmtId="0" fontId="6" fillId="0" borderId="28" xfId="0" applyFont="1" applyBorder="1" applyAlignment="1">
      <alignment vertical="center"/>
    </xf>
    <xf numFmtId="0" fontId="11" fillId="0" borderId="28" xfId="0" applyFont="1" applyBorder="1" applyAlignment="1">
      <alignment vertical="center"/>
    </xf>
    <xf numFmtId="0" fontId="6" fillId="0" borderId="34" xfId="0" applyFont="1" applyBorder="1" applyAlignment="1">
      <alignment vertical="center"/>
    </xf>
    <xf numFmtId="0" fontId="4" fillId="0" borderId="0" xfId="0" applyFont="1" applyAlignment="1">
      <alignment horizontal="left" vertical="center"/>
    </xf>
    <xf numFmtId="0" fontId="4" fillId="0" borderId="0" xfId="0" applyFont="1"/>
    <xf numFmtId="0" fontId="4" fillId="0" borderId="0" xfId="0" applyFont="1" applyAlignment="1">
      <alignment horizontal="center"/>
    </xf>
    <xf numFmtId="0" fontId="4" fillId="0" borderId="0" xfId="0" applyFont="1" applyAlignment="1">
      <alignment horizontal="left"/>
    </xf>
    <xf numFmtId="0" fontId="12" fillId="0" borderId="0" xfId="0" applyFont="1" applyAlignment="1">
      <alignment horizontal="center" vertical="center" textRotation="255"/>
    </xf>
    <xf numFmtId="176" fontId="4" fillId="0" borderId="0" xfId="0" applyNumberFormat="1" applyFont="1" applyAlignment="1">
      <alignment horizontal="left"/>
    </xf>
    <xf numFmtId="0" fontId="4" fillId="2" borderId="0" xfId="0" applyFont="1" applyFill="1" applyAlignment="1">
      <alignment horizontal="center"/>
    </xf>
    <xf numFmtId="14" fontId="0" fillId="2" borderId="0" xfId="0" applyNumberFormat="1" applyFill="1" applyAlignment="1">
      <alignment horizontal="left"/>
    </xf>
    <xf numFmtId="0" fontId="13" fillId="0" borderId="0" xfId="0" applyFont="1" applyAlignment="1">
      <alignment horizontal="left"/>
    </xf>
    <xf numFmtId="14" fontId="14" fillId="0" borderId="0" xfId="0" applyNumberFormat="1" applyFont="1" applyAlignment="1">
      <alignment horizontal="right" wrapText="1"/>
    </xf>
    <xf numFmtId="14" fontId="14" fillId="0" borderId="1" xfId="0" applyNumberFormat="1" applyFont="1" applyBorder="1" applyAlignment="1">
      <alignment horizontal="left"/>
    </xf>
    <xf numFmtId="0" fontId="1" fillId="0" borderId="1" xfId="0" applyFont="1" applyBorder="1" applyAlignment="1">
      <alignment horizontal="center"/>
    </xf>
    <xf numFmtId="0" fontId="4" fillId="0" borderId="41" xfId="0" applyFont="1" applyBorder="1" applyAlignment="1">
      <alignment horizontal="center" vertical="center" wrapText="1"/>
    </xf>
    <xf numFmtId="0" fontId="4" fillId="0" borderId="42" xfId="0" applyFont="1" applyBorder="1" applyAlignment="1">
      <alignment horizontal="left" vertical="center" wrapText="1"/>
    </xf>
    <xf numFmtId="0" fontId="4" fillId="0" borderId="42" xfId="0" applyFont="1" applyBorder="1" applyAlignment="1">
      <alignment horizontal="center" vertical="center" wrapText="1"/>
    </xf>
    <xf numFmtId="0" fontId="4" fillId="0" borderId="42" xfId="0" applyFont="1" applyBorder="1" applyAlignment="1">
      <alignment horizontal="center" vertical="center"/>
    </xf>
    <xf numFmtId="0" fontId="4" fillId="0" borderId="24" xfId="0" applyFont="1" applyBorder="1" applyAlignment="1">
      <alignment horizontal="center" vertical="center" wrapText="1"/>
    </xf>
    <xf numFmtId="0" fontId="15" fillId="0" borderId="5" xfId="0" applyFont="1" applyBorder="1" applyAlignment="1">
      <alignment horizontal="left" vertical="center"/>
    </xf>
    <xf numFmtId="0" fontId="15" fillId="0" borderId="5" xfId="0" applyFont="1" applyBorder="1" applyAlignment="1">
      <alignment horizontal="left" vertical="center" wrapText="1"/>
    </xf>
    <xf numFmtId="0" fontId="4" fillId="0" borderId="26" xfId="0" applyFont="1" applyBorder="1" applyAlignment="1">
      <alignment horizontal="left" vertical="center"/>
    </xf>
    <xf numFmtId="0" fontId="16" fillId="0" borderId="26" xfId="0" applyFont="1" applyBorder="1" applyAlignment="1">
      <alignment horizontal="left" vertical="center"/>
    </xf>
    <xf numFmtId="0" fontId="16" fillId="0" borderId="5" xfId="0" applyFont="1" applyBorder="1" applyAlignment="1">
      <alignment horizontal="center" vertical="center"/>
    </xf>
    <xf numFmtId="0" fontId="16" fillId="0" borderId="5" xfId="0" applyFont="1" applyBorder="1" applyAlignment="1" applyProtection="1">
      <alignment horizontal="center" vertical="center"/>
      <protection locked="0"/>
    </xf>
    <xf numFmtId="0" fontId="16" fillId="0" borderId="5" xfId="0" applyFont="1" applyBorder="1" applyAlignment="1">
      <alignment horizontal="left" vertical="center" wrapText="1"/>
    </xf>
    <xf numFmtId="0" fontId="4" fillId="0" borderId="22" xfId="0" applyFont="1" applyBorder="1" applyAlignment="1">
      <alignment horizontal="center" vertical="center"/>
    </xf>
    <xf numFmtId="0" fontId="4" fillId="0" borderId="26" xfId="0" applyFont="1" applyBorder="1" applyAlignment="1">
      <alignment horizontal="left" vertical="center" wrapText="1"/>
    </xf>
    <xf numFmtId="0" fontId="4" fillId="0" borderId="5" xfId="0" applyFont="1" applyBorder="1" applyAlignment="1">
      <alignment horizontal="center" vertical="center" textRotation="255" wrapText="1"/>
    </xf>
    <xf numFmtId="0" fontId="4" fillId="0" borderId="5" xfId="0" applyFont="1" applyBorder="1" applyAlignment="1">
      <alignment vertical="center"/>
    </xf>
    <xf numFmtId="0" fontId="16" fillId="0" borderId="5" xfId="0" applyFont="1" applyBorder="1" applyAlignment="1">
      <alignment vertical="center"/>
    </xf>
    <xf numFmtId="0" fontId="17" fillId="0" borderId="5" xfId="0" applyFont="1" applyBorder="1" applyAlignment="1">
      <alignment horizontal="left" vertical="center"/>
    </xf>
    <xf numFmtId="0" fontId="17" fillId="0" borderId="5" xfId="0" applyFont="1" applyBorder="1" applyAlignment="1">
      <alignment horizontal="center" vertical="center"/>
    </xf>
    <xf numFmtId="0" fontId="17" fillId="0" borderId="5" xfId="0" applyFont="1" applyBorder="1" applyAlignment="1" applyProtection="1">
      <alignment horizontal="center" vertical="center"/>
      <protection locked="0"/>
    </xf>
    <xf numFmtId="0" fontId="17" fillId="0" borderId="5" xfId="0" applyFont="1" applyBorder="1" applyAlignment="1">
      <alignment horizontal="left" vertical="center" wrapText="1"/>
    </xf>
    <xf numFmtId="0" fontId="17" fillId="0" borderId="0" xfId="0" applyFont="1" applyAlignment="1">
      <alignment vertical="center"/>
    </xf>
    <xf numFmtId="14" fontId="17" fillId="0" borderId="25" xfId="0" applyNumberFormat="1" applyFont="1" applyBorder="1" applyAlignment="1" applyProtection="1">
      <alignment horizontal="left" vertical="center"/>
      <protection locked="0"/>
    </xf>
    <xf numFmtId="14" fontId="17" fillId="0" borderId="5" xfId="0" applyNumberFormat="1" applyFont="1" applyBorder="1" applyAlignment="1" applyProtection="1">
      <alignment horizontal="left" vertical="center" wrapText="1"/>
      <protection locked="0"/>
    </xf>
    <xf numFmtId="14" fontId="4" fillId="0" borderId="25" xfId="0" applyNumberFormat="1" applyFont="1" applyBorder="1" applyAlignment="1" applyProtection="1">
      <alignment horizontal="left" vertical="center"/>
      <protection locked="0"/>
    </xf>
    <xf numFmtId="0" fontId="4" fillId="0" borderId="0" xfId="0" applyFont="1" applyAlignment="1">
      <alignment horizontal="center" vertical="center"/>
    </xf>
    <xf numFmtId="0" fontId="4" fillId="0" borderId="0" xfId="0" applyFont="1" applyAlignment="1" applyProtection="1">
      <alignment horizontal="left" vertical="center"/>
      <protection locked="0"/>
    </xf>
    <xf numFmtId="0" fontId="4" fillId="0" borderId="0" xfId="0" applyFont="1" applyAlignment="1">
      <alignment horizontal="left" vertical="center" wrapText="1"/>
    </xf>
    <xf numFmtId="55" fontId="1" fillId="0" borderId="0" xfId="0" applyNumberFormat="1" applyFont="1" applyAlignment="1">
      <alignment horizontal="left" vertical="center"/>
    </xf>
    <xf numFmtId="56" fontId="2" fillId="0" borderId="0" xfId="0" applyNumberFormat="1" applyFont="1" applyAlignment="1">
      <alignment horizontal="left"/>
    </xf>
    <xf numFmtId="22" fontId="4" fillId="0" borderId="0" xfId="0" applyNumberFormat="1" applyFont="1" applyAlignment="1">
      <alignment horizontal="left" indent="1"/>
    </xf>
    <xf numFmtId="176" fontId="4" fillId="0" borderId="43" xfId="0" applyNumberFormat="1" applyFont="1" applyBorder="1" applyAlignment="1">
      <alignment horizontal="center" vertical="center"/>
    </xf>
    <xf numFmtId="176" fontId="4" fillId="0" borderId="44" xfId="0" applyNumberFormat="1" applyFont="1" applyBorder="1" applyAlignment="1">
      <alignment horizontal="center" vertical="center"/>
    </xf>
    <xf numFmtId="176" fontId="4" fillId="0" borderId="45" xfId="0" applyNumberFormat="1" applyFont="1" applyBorder="1" applyAlignment="1">
      <alignment horizontal="center" vertical="center"/>
    </xf>
    <xf numFmtId="0" fontId="4" fillId="0" borderId="41" xfId="0" applyFont="1" applyBorder="1" applyAlignment="1">
      <alignment horizontal="center" vertical="center"/>
    </xf>
    <xf numFmtId="0" fontId="4" fillId="0" borderId="46" xfId="0" applyFont="1" applyBorder="1" applyAlignment="1">
      <alignment horizontal="center" vertical="center"/>
    </xf>
    <xf numFmtId="0" fontId="4" fillId="0" borderId="26" xfId="0" applyFont="1" applyBorder="1" applyAlignment="1">
      <alignment horizontal="right" vertical="center"/>
    </xf>
    <xf numFmtId="0" fontId="4" fillId="0" borderId="31" xfId="0" applyFont="1" applyBorder="1" applyAlignment="1">
      <alignment horizontal="right" vertical="center"/>
    </xf>
    <xf numFmtId="14" fontId="4" fillId="0" borderId="0" xfId="0" applyNumberFormat="1" applyFont="1" applyAlignment="1">
      <alignment horizontal="left" vertical="center" indent="1"/>
    </xf>
    <xf numFmtId="0" fontId="4" fillId="0" borderId="22" xfId="0" applyFont="1" applyBorder="1" applyAlignment="1">
      <alignment horizontal="left" vertical="center"/>
    </xf>
    <xf numFmtId="0" fontId="0" fillId="0" borderId="5" xfId="0" applyBorder="1" applyAlignment="1">
      <alignment vertical="center"/>
    </xf>
    <xf numFmtId="0" fontId="5" fillId="0" borderId="5" xfId="2" applyFill="1" applyBorder="1" applyAlignment="1" applyProtection="1">
      <alignment vertical="center" wrapText="1"/>
    </xf>
    <xf numFmtId="0" fontId="4" fillId="0" borderId="5" xfId="0" applyFont="1" applyBorder="1" applyAlignment="1">
      <alignment horizontal="left"/>
    </xf>
    <xf numFmtId="0" fontId="4" fillId="0" borderId="5" xfId="0" applyFont="1" applyBorder="1"/>
    <xf numFmtId="0" fontId="18" fillId="0" borderId="5" xfId="2" applyFont="1" applyBorder="1" applyAlignment="1" applyProtection="1">
      <alignment vertical="center" wrapText="1"/>
    </xf>
    <xf numFmtId="0" fontId="16" fillId="0" borderId="26" xfId="0" applyFont="1" applyBorder="1" applyAlignment="1">
      <alignment horizontal="right" vertical="center"/>
    </xf>
    <xf numFmtId="0" fontId="16" fillId="0" borderId="31" xfId="0" applyFont="1" applyBorder="1" applyAlignment="1">
      <alignment horizontal="right" vertical="center"/>
    </xf>
    <xf numFmtId="0" fontId="19" fillId="0" borderId="5" xfId="2" applyFont="1" applyBorder="1" applyAlignment="1" applyProtection="1">
      <alignment vertical="center" wrapText="1"/>
    </xf>
    <xf numFmtId="0" fontId="2" fillId="0" borderId="5" xfId="0" applyFont="1" applyBorder="1" applyAlignment="1">
      <alignment horizontal="left" vertical="center"/>
    </xf>
    <xf numFmtId="0" fontId="20" fillId="0" borderId="0" xfId="2" applyFont="1" applyBorder="1" applyAlignment="1" applyProtection="1">
      <alignment horizontal="left" vertical="center"/>
    </xf>
    <xf numFmtId="14" fontId="4" fillId="0" borderId="0" xfId="0" applyNumberFormat="1" applyFont="1" applyAlignment="1">
      <alignment horizontal="left" vertical="center"/>
    </xf>
    <xf numFmtId="0" fontId="4" fillId="0" borderId="17" xfId="0" applyFont="1" applyBorder="1" applyAlignment="1">
      <alignment horizontal="left" vertical="center" wrapText="1"/>
    </xf>
    <xf numFmtId="14" fontId="4" fillId="0" borderId="5" xfId="0" applyNumberFormat="1" applyFont="1" applyBorder="1" applyAlignment="1" applyProtection="1">
      <alignment horizontal="left" vertical="center" wrapText="1"/>
      <protection locked="0"/>
    </xf>
    <xf numFmtId="0" fontId="1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vertical="center"/>
    </xf>
    <xf numFmtId="0" fontId="21" fillId="0" borderId="0" xfId="0" applyFont="1" applyAlignment="1">
      <alignment shrinkToFit="1"/>
    </xf>
    <xf numFmtId="0" fontId="4" fillId="0" borderId="0" xfId="0" applyFont="1" applyAlignment="1">
      <alignment vertical="center" shrinkToFit="1"/>
    </xf>
    <xf numFmtId="0" fontId="4" fillId="0" borderId="49" xfId="0" applyFont="1" applyBorder="1" applyAlignment="1">
      <alignment vertical="center" shrinkToFit="1"/>
    </xf>
    <xf numFmtId="0" fontId="4" fillId="0" borderId="50" xfId="0" applyFont="1" applyBorder="1" applyAlignment="1">
      <alignment horizontal="center" vertical="center" shrinkToFit="1"/>
    </xf>
    <xf numFmtId="0" fontId="4" fillId="0" borderId="52" xfId="0" applyFont="1" applyBorder="1" applyAlignment="1">
      <alignment vertical="center" shrinkToFit="1"/>
    </xf>
    <xf numFmtId="0" fontId="4" fillId="0" borderId="53" xfId="0" applyFont="1" applyBorder="1" applyAlignment="1">
      <alignment horizontal="center" vertical="center" shrinkToFit="1"/>
    </xf>
    <xf numFmtId="0" fontId="2" fillId="0" borderId="52" xfId="0" applyFont="1" applyBorder="1" applyAlignment="1">
      <alignment horizontal="left" vertical="center" shrinkToFit="1"/>
    </xf>
    <xf numFmtId="0" fontId="4" fillId="0" borderId="54" xfId="0" applyFont="1" applyBorder="1" applyAlignment="1">
      <alignment vertical="center" shrinkToFit="1"/>
    </xf>
    <xf numFmtId="0" fontId="4" fillId="0" borderId="55" xfId="0" applyFont="1" applyBorder="1" applyAlignment="1">
      <alignment horizontal="center" vertical="center" shrinkToFit="1"/>
    </xf>
    <xf numFmtId="0" fontId="4" fillId="0" borderId="56" xfId="0" applyFont="1" applyBorder="1" applyAlignment="1">
      <alignment vertical="center" shrinkToFit="1"/>
    </xf>
    <xf numFmtId="0" fontId="2" fillId="0" borderId="52" xfId="0" applyFont="1" applyBorder="1" applyAlignment="1">
      <alignment vertical="center"/>
    </xf>
    <xf numFmtId="0" fontId="2" fillId="0" borderId="52" xfId="0" applyFont="1" applyBorder="1" applyAlignment="1">
      <alignment vertical="center" shrinkToFit="1"/>
    </xf>
    <xf numFmtId="0" fontId="4" fillId="0" borderId="57" xfId="0" applyFont="1" applyBorder="1" applyAlignment="1">
      <alignment horizontal="center" vertical="center" shrinkToFit="1"/>
    </xf>
    <xf numFmtId="0" fontId="4" fillId="0" borderId="58" xfId="0" applyFont="1" applyBorder="1" applyAlignment="1">
      <alignment vertical="center" shrinkToFit="1"/>
    </xf>
    <xf numFmtId="0" fontId="4" fillId="0" borderId="59" xfId="0" applyFont="1" applyBorder="1" applyAlignment="1">
      <alignment horizontal="center" vertical="center" shrinkToFit="1"/>
    </xf>
    <xf numFmtId="0" fontId="4" fillId="0" borderId="60" xfId="0" applyFont="1" applyBorder="1" applyAlignment="1">
      <alignment vertical="center" shrinkToFit="1"/>
    </xf>
    <xf numFmtId="0" fontId="4" fillId="0" borderId="61" xfId="0" applyFont="1" applyBorder="1" applyAlignment="1">
      <alignment horizontal="center" vertical="center" shrinkToFit="1"/>
    </xf>
    <xf numFmtId="0" fontId="23" fillId="0" borderId="60" xfId="0" applyFont="1" applyBorder="1" applyAlignment="1">
      <alignment vertical="center" shrinkToFit="1"/>
    </xf>
    <xf numFmtId="0" fontId="0" fillId="0" borderId="61" xfId="0" applyBorder="1" applyAlignment="1">
      <alignment horizontal="center" vertical="center" shrinkToFit="1"/>
    </xf>
    <xf numFmtId="0" fontId="4" fillId="0" borderId="54" xfId="0" applyFont="1" applyBorder="1" applyAlignment="1">
      <alignment horizontal="left" vertical="center" shrinkToFit="1"/>
    </xf>
    <xf numFmtId="0" fontId="4" fillId="0" borderId="62" xfId="0" applyFont="1" applyBorder="1" applyAlignment="1">
      <alignment vertical="center" shrinkToFit="1"/>
    </xf>
    <xf numFmtId="0" fontId="4" fillId="0" borderId="52" xfId="0" applyFont="1" applyBorder="1" applyAlignment="1">
      <alignment horizontal="left" vertical="center" shrinkToFit="1"/>
    </xf>
    <xf numFmtId="0" fontId="4" fillId="0" borderId="63" xfId="0" applyFont="1" applyBorder="1" applyAlignment="1">
      <alignment vertical="center" shrinkToFit="1"/>
    </xf>
    <xf numFmtId="0" fontId="4" fillId="0" borderId="64" xfId="0" applyFont="1" applyBorder="1" applyAlignment="1">
      <alignment horizontal="center" vertical="center" shrinkToFit="1"/>
    </xf>
    <xf numFmtId="0" fontId="4" fillId="0" borderId="65" xfId="0" applyFont="1" applyBorder="1" applyAlignment="1">
      <alignment vertical="center" shrinkToFit="1"/>
    </xf>
    <xf numFmtId="0" fontId="4" fillId="0" borderId="51" xfId="0" applyFont="1" applyBorder="1" applyAlignment="1">
      <alignment horizontal="center" vertical="center" shrinkToFit="1"/>
    </xf>
    <xf numFmtId="0" fontId="21" fillId="0" borderId="1" xfId="0" applyFont="1" applyBorder="1"/>
    <xf numFmtId="0" fontId="4" fillId="0" borderId="1" xfId="0" applyFont="1" applyBorder="1"/>
    <xf numFmtId="0" fontId="24" fillId="0" borderId="1" xfId="0" applyFont="1" applyBorder="1"/>
    <xf numFmtId="0" fontId="25" fillId="0" borderId="47" xfId="0" applyFont="1" applyBorder="1" applyAlignment="1">
      <alignment vertical="center"/>
    </xf>
    <xf numFmtId="0" fontId="21" fillId="0" borderId="51" xfId="0" applyFont="1" applyBorder="1" applyAlignment="1">
      <alignment vertical="center"/>
    </xf>
    <xf numFmtId="0" fontId="0" fillId="0" borderId="51" xfId="0" applyBorder="1" applyAlignment="1">
      <alignment vertical="center"/>
    </xf>
    <xf numFmtId="0" fontId="0" fillId="0" borderId="48" xfId="0" applyBorder="1" applyAlignment="1">
      <alignment vertical="center"/>
    </xf>
    <xf numFmtId="0" fontId="0" fillId="0" borderId="34" xfId="0" applyBorder="1" applyAlignment="1">
      <alignment vertical="center"/>
    </xf>
    <xf numFmtId="0" fontId="0" fillId="0" borderId="0" xfId="0" applyAlignment="1">
      <alignment vertical="center"/>
    </xf>
    <xf numFmtId="0" fontId="0" fillId="0" borderId="35" xfId="0" applyBorder="1" applyAlignment="1">
      <alignment vertical="center"/>
    </xf>
    <xf numFmtId="0" fontId="4" fillId="0" borderId="34" xfId="0" applyFont="1" applyBorder="1" applyAlignment="1" applyProtection="1">
      <alignment vertical="center"/>
      <protection locked="0"/>
    </xf>
    <xf numFmtId="0" fontId="26" fillId="0" borderId="0" xfId="0" applyFont="1" applyAlignment="1" applyProtection="1">
      <alignment vertical="center"/>
      <protection locked="0"/>
    </xf>
    <xf numFmtId="0" fontId="26" fillId="0" borderId="35" xfId="0" applyFont="1" applyBorder="1" applyAlignment="1" applyProtection="1">
      <alignment vertical="center"/>
      <protection locked="0"/>
    </xf>
    <xf numFmtId="0" fontId="4" fillId="0" borderId="34" xfId="0" applyFont="1" applyBorder="1" applyAlignment="1">
      <alignment vertical="center"/>
    </xf>
    <xf numFmtId="0" fontId="4" fillId="0" borderId="0" xfId="0" applyFont="1" applyAlignment="1">
      <alignment vertical="center"/>
    </xf>
    <xf numFmtId="0" fontId="4" fillId="0" borderId="35" xfId="0" applyFont="1" applyBorder="1" applyAlignment="1">
      <alignment vertical="center"/>
    </xf>
    <xf numFmtId="0" fontId="13" fillId="0" borderId="34" xfId="0" applyFont="1" applyBorder="1" applyAlignment="1">
      <alignment vertical="center"/>
    </xf>
    <xf numFmtId="0" fontId="13" fillId="0" borderId="35" xfId="0" applyFont="1" applyBorder="1" applyAlignment="1">
      <alignment vertical="center"/>
    </xf>
    <xf numFmtId="0" fontId="0" fillId="0" borderId="66" xfId="0" applyBorder="1" applyAlignment="1">
      <alignment vertical="center"/>
    </xf>
    <xf numFmtId="0" fontId="13" fillId="0" borderId="1" xfId="0" applyFont="1" applyBorder="1" applyAlignment="1">
      <alignment vertical="center"/>
    </xf>
    <xf numFmtId="0" fontId="13" fillId="0" borderId="67" xfId="0" applyFont="1" applyBorder="1" applyAlignment="1">
      <alignment vertical="center"/>
    </xf>
    <xf numFmtId="6" fontId="13" fillId="0" borderId="0" xfId="1" applyFont="1" applyBorder="1" applyAlignment="1">
      <alignment vertical="center"/>
    </xf>
    <xf numFmtId="0" fontId="26"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 fillId="0" borderId="0" xfId="0" applyFont="1" applyAlignment="1">
      <alignment vertical="center"/>
    </xf>
    <xf numFmtId="0" fontId="2" fillId="0" borderId="0" xfId="0" applyFont="1" applyAlignment="1" applyProtection="1">
      <alignment vertical="center"/>
      <protection locked="0"/>
    </xf>
    <xf numFmtId="0" fontId="0" fillId="0" borderId="0" xfId="0" applyAlignment="1" applyProtection="1">
      <alignment horizontal="left" vertical="center"/>
      <protection locked="0"/>
    </xf>
    <xf numFmtId="0" fontId="13" fillId="3" borderId="0" xfId="0" applyFont="1" applyFill="1" applyAlignment="1" applyProtection="1">
      <alignment horizontal="center" vertical="center"/>
      <protection locked="0"/>
    </xf>
    <xf numFmtId="0" fontId="0" fillId="3" borderId="0" xfId="0" applyFill="1" applyAlignment="1" applyProtection="1">
      <alignment horizontal="center" vertical="center" wrapText="1"/>
      <protection locked="0"/>
    </xf>
    <xf numFmtId="0" fontId="2" fillId="0" borderId="24"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5" xfId="0" applyFont="1" applyBorder="1" applyAlignment="1" applyProtection="1">
      <alignment horizontal="center" vertical="center" shrinkToFit="1"/>
      <protection locked="0"/>
    </xf>
    <xf numFmtId="0" fontId="2" fillId="0" borderId="5" xfId="0" applyFont="1" applyBorder="1" applyAlignment="1" applyProtection="1">
      <alignment horizontal="center" vertical="center" wrapText="1" shrinkToFit="1"/>
      <protection locked="0"/>
    </xf>
    <xf numFmtId="0" fontId="13" fillId="0" borderId="24" xfId="0"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0" fontId="13" fillId="0" borderId="17" xfId="0" applyFont="1" applyBorder="1" applyAlignment="1" applyProtection="1">
      <alignment horizontal="center" vertical="center"/>
      <protection locked="0"/>
    </xf>
    <xf numFmtId="0" fontId="13" fillId="0" borderId="79" xfId="0" applyFont="1" applyBorder="1" applyAlignment="1">
      <alignment horizontal="center" vertical="top"/>
    </xf>
    <xf numFmtId="0" fontId="13" fillId="4"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2"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0" fillId="0" borderId="9" xfId="0" applyBorder="1" applyAlignment="1">
      <alignment horizontal="center" vertical="center"/>
    </xf>
    <xf numFmtId="0" fontId="0" fillId="0" borderId="25" xfId="0" applyBorder="1" applyAlignment="1">
      <alignment vertical="center"/>
    </xf>
    <xf numFmtId="0" fontId="0" fillId="0" borderId="14" xfId="0" applyBorder="1" applyAlignment="1">
      <alignment vertical="center"/>
    </xf>
    <xf numFmtId="0" fontId="4" fillId="0" borderId="28" xfId="0" applyFont="1" applyBorder="1" applyAlignment="1" applyProtection="1">
      <alignment horizontal="center" vertical="center" wrapText="1" shrinkToFit="1"/>
      <protection locked="0"/>
    </xf>
    <xf numFmtId="0" fontId="13" fillId="0" borderId="28" xfId="0" applyFont="1" applyBorder="1" applyAlignment="1" applyProtection="1">
      <alignment horizontal="center" vertical="center"/>
      <protection locked="0"/>
    </xf>
    <xf numFmtId="0" fontId="13" fillId="0" borderId="18" xfId="0" applyFont="1" applyBorder="1" applyAlignment="1" applyProtection="1">
      <alignment horizontal="center" vertical="center"/>
      <protection locked="0"/>
    </xf>
    <xf numFmtId="0" fontId="0" fillId="0" borderId="78" xfId="0" applyBorder="1"/>
    <xf numFmtId="0" fontId="0" fillId="0" borderId="44" xfId="0" applyBorder="1"/>
    <xf numFmtId="0" fontId="0" fillId="0" borderId="45" xfId="0" applyBorder="1"/>
    <xf numFmtId="0" fontId="0" fillId="0" borderId="39" xfId="0" applyBorder="1"/>
    <xf numFmtId="0" fontId="0" fillId="0" borderId="40" xfId="0" applyBorder="1"/>
    <xf numFmtId="0" fontId="0" fillId="0" borderId="0" xfId="0" applyAlignment="1" applyProtection="1">
      <alignment horizontal="right" vertical="center"/>
      <protection locked="0"/>
    </xf>
    <xf numFmtId="0" fontId="0" fillId="0" borderId="10" xfId="0" applyBorder="1" applyAlignment="1">
      <alignment vertical="center"/>
    </xf>
    <xf numFmtId="0" fontId="28" fillId="0" borderId="0" xfId="0" applyFont="1" applyAlignment="1">
      <alignment vertical="center"/>
    </xf>
    <xf numFmtId="0" fontId="3" fillId="0" borderId="0" xfId="0" applyFont="1" applyAlignment="1" applyProtection="1">
      <alignment vertical="center"/>
      <protection locked="0"/>
    </xf>
    <xf numFmtId="0" fontId="0" fillId="0" borderId="0" xfId="0" applyAlignment="1">
      <alignment vertical="center"/>
    </xf>
    <xf numFmtId="0" fontId="2"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 fillId="0" borderId="3"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0" fillId="0" borderId="69" xfId="0" applyBorder="1" applyAlignment="1" applyProtection="1">
      <alignment horizontal="center" vertical="center" shrinkToFit="1"/>
      <protection locked="0"/>
    </xf>
    <xf numFmtId="0" fontId="0" fillId="0" borderId="12" xfId="0" applyBorder="1" applyAlignment="1" applyProtection="1">
      <alignment horizontal="center" vertical="center" shrinkToFit="1"/>
      <protection locked="0"/>
    </xf>
    <xf numFmtId="0" fontId="27" fillId="0" borderId="68" xfId="0" applyFont="1" applyBorder="1" applyAlignment="1" applyProtection="1">
      <alignment horizontal="center" vertical="center"/>
      <protection locked="0"/>
    </xf>
    <xf numFmtId="0" fontId="3" fillId="0" borderId="69" xfId="0" applyFont="1" applyBorder="1" applyAlignment="1">
      <alignment horizontal="center" vertical="center"/>
    </xf>
    <xf numFmtId="0" fontId="3" fillId="0" borderId="24" xfId="0" applyFont="1" applyBorder="1" applyAlignment="1">
      <alignment horizontal="center" vertical="center"/>
    </xf>
    <xf numFmtId="0" fontId="3" fillId="0" borderId="5" xfId="0" applyFont="1"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5" xfId="0" applyBorder="1" applyAlignment="1">
      <alignment vertical="center"/>
    </xf>
    <xf numFmtId="0" fontId="0" fillId="0" borderId="10" xfId="0" applyBorder="1" applyAlignment="1">
      <alignment vertical="center"/>
    </xf>
    <xf numFmtId="0" fontId="0" fillId="0" borderId="10" xfId="0" applyBorder="1" applyAlignment="1" applyProtection="1">
      <alignment vertical="center"/>
      <protection locked="0"/>
    </xf>
    <xf numFmtId="0" fontId="2" fillId="0" borderId="10" xfId="0" applyFont="1" applyBorder="1" applyAlignment="1" applyProtection="1">
      <alignment horizontal="left" vertical="center" shrinkToFit="1"/>
      <protection locked="0"/>
    </xf>
    <xf numFmtId="0" fontId="2" fillId="0" borderId="85" xfId="0" applyFont="1" applyBorder="1" applyAlignment="1" applyProtection="1">
      <alignment horizontal="left" vertical="center" shrinkToFit="1"/>
      <protection locked="0"/>
    </xf>
    <xf numFmtId="0" fontId="3" fillId="0" borderId="70" xfId="0" applyFont="1" applyBorder="1" applyAlignment="1" applyProtection="1">
      <alignment horizontal="left" vertical="center"/>
      <protection locked="0"/>
    </xf>
    <xf numFmtId="0" fontId="23" fillId="0" borderId="0" xfId="0" applyFont="1" applyAlignment="1" applyProtection="1">
      <alignment horizontal="left" vertical="center"/>
      <protection locked="0"/>
    </xf>
    <xf numFmtId="0" fontId="23" fillId="0" borderId="81" xfId="0" applyFont="1" applyBorder="1" applyAlignment="1" applyProtection="1">
      <alignment horizontal="left" vertical="center"/>
      <protection locked="0"/>
    </xf>
    <xf numFmtId="0" fontId="13" fillId="0" borderId="24" xfId="0" applyFont="1" applyBorder="1" applyAlignment="1">
      <alignment vertical="center"/>
    </xf>
    <xf numFmtId="0" fontId="13" fillId="0" borderId="5" xfId="0" applyFont="1" applyBorder="1" applyAlignment="1">
      <alignment vertical="center"/>
    </xf>
    <xf numFmtId="0" fontId="13" fillId="0" borderId="28" xfId="0" applyFont="1" applyBorder="1" applyAlignment="1">
      <alignment vertical="center"/>
    </xf>
    <xf numFmtId="0" fontId="2" fillId="0" borderId="70" xfId="0" applyFont="1" applyBorder="1" applyAlignment="1" applyProtection="1">
      <alignment horizontal="left" vertical="center" shrinkToFit="1"/>
      <protection locked="0"/>
    </xf>
    <xf numFmtId="0" fontId="4" fillId="0" borderId="0" xfId="0" applyFont="1" applyAlignment="1" applyProtection="1">
      <alignment horizontal="left" vertical="center" shrinkToFit="1"/>
      <protection locked="0"/>
    </xf>
    <xf numFmtId="0" fontId="4" fillId="0" borderId="81" xfId="0" applyFont="1" applyBorder="1" applyAlignment="1" applyProtection="1">
      <alignment horizontal="left" vertical="center" shrinkToFit="1"/>
      <protection locked="0"/>
    </xf>
    <xf numFmtId="0" fontId="13" fillId="0" borderId="30" xfId="0" applyFont="1" applyBorder="1" applyAlignment="1" applyProtection="1">
      <alignment horizontal="left" vertical="center"/>
      <protection locked="0"/>
    </xf>
    <xf numFmtId="0" fontId="13" fillId="0" borderId="26" xfId="0" applyFont="1" applyBorder="1" applyAlignment="1" applyProtection="1">
      <alignment horizontal="left" vertical="center"/>
      <protection locked="0"/>
    </xf>
    <xf numFmtId="0" fontId="13" fillId="0" borderId="27" xfId="0" applyFont="1" applyBorder="1" applyAlignment="1" applyProtection="1">
      <alignment horizontal="left" vertical="center"/>
      <protection locked="0"/>
    </xf>
    <xf numFmtId="0" fontId="13" fillId="0" borderId="25" xfId="0" applyFont="1" applyBorder="1" applyAlignment="1" applyProtection="1">
      <alignment horizontal="left" vertical="center"/>
      <protection locked="0"/>
    </xf>
    <xf numFmtId="0" fontId="0" fillId="0" borderId="25" xfId="0"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2" fillId="0" borderId="73" xfId="0" applyFont="1" applyBorder="1" applyAlignment="1" applyProtection="1">
      <alignment horizontal="left" vertical="center" wrapText="1"/>
      <protection locked="0"/>
    </xf>
    <xf numFmtId="0" fontId="4" fillId="0" borderId="1" xfId="0" applyFont="1" applyBorder="1" applyAlignment="1" applyProtection="1">
      <alignment horizontal="left" vertical="center"/>
      <protection locked="0"/>
    </xf>
    <xf numFmtId="0" fontId="4" fillId="0" borderId="82" xfId="0" applyFont="1" applyBorder="1" applyAlignment="1" applyProtection="1">
      <alignment horizontal="left" vertical="center"/>
      <protection locked="0"/>
    </xf>
    <xf numFmtId="14" fontId="0" fillId="0" borderId="72" xfId="0" applyNumberFormat="1" applyBorder="1" applyAlignment="1" applyProtection="1">
      <alignment horizontal="center" vertical="center"/>
      <protection locked="0"/>
    </xf>
    <xf numFmtId="14" fontId="0" fillId="0" borderId="83" xfId="0" applyNumberFormat="1" applyBorder="1" applyAlignment="1" applyProtection="1">
      <alignment horizontal="center" vertical="center"/>
      <protection locked="0"/>
    </xf>
    <xf numFmtId="14" fontId="0" fillId="0" borderId="84" xfId="0" applyNumberFormat="1" applyBorder="1" applyAlignment="1" applyProtection="1">
      <alignment horizontal="center" vertical="center"/>
      <protection locked="0"/>
    </xf>
    <xf numFmtId="0" fontId="0" fillId="0" borderId="32" xfId="0" applyBorder="1" applyAlignment="1" applyProtection="1">
      <alignment horizontal="left" vertical="top" wrapText="1"/>
      <protection locked="0"/>
    </xf>
    <xf numFmtId="0" fontId="0" fillId="0" borderId="15"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0" fillId="0" borderId="0" xfId="0" applyAlignment="1">
      <alignment horizontal="left" vertical="top" wrapText="1"/>
    </xf>
    <xf numFmtId="0" fontId="0" fillId="0" borderId="35" xfId="0" applyBorder="1" applyAlignment="1">
      <alignment horizontal="left" vertical="top" wrapText="1"/>
    </xf>
    <xf numFmtId="0" fontId="0" fillId="0" borderId="1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13" fillId="0" borderId="9" xfId="0" applyFont="1" applyBorder="1" applyAlignment="1" applyProtection="1">
      <alignment horizontal="center" vertical="center"/>
      <protection locked="0"/>
    </xf>
    <xf numFmtId="0" fontId="13" fillId="0" borderId="74" xfId="0" applyFont="1" applyBorder="1" applyAlignment="1">
      <alignment horizontal="center" vertical="center"/>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75" xfId="0" applyFont="1" applyBorder="1" applyAlignment="1">
      <alignment horizontal="center" vertical="center"/>
    </xf>
    <xf numFmtId="0" fontId="13" fillId="0" borderId="85" xfId="0" applyFont="1" applyBorder="1" applyAlignment="1">
      <alignment horizontal="left" vertical="center" wrapText="1"/>
    </xf>
    <xf numFmtId="0" fontId="13" fillId="0" borderId="30" xfId="0" applyFont="1" applyBorder="1" applyAlignment="1" applyProtection="1">
      <alignment horizontal="center" vertical="center"/>
      <protection locked="0"/>
    </xf>
    <xf numFmtId="0" fontId="13" fillId="0" borderId="76" xfId="0" applyFont="1" applyBorder="1" applyAlignment="1" applyProtection="1">
      <alignment horizontal="center" vertical="center"/>
      <protection locked="0"/>
    </xf>
    <xf numFmtId="0" fontId="13" fillId="0" borderId="77" xfId="0" applyFont="1" applyBorder="1" applyAlignment="1">
      <alignment horizontal="left" vertical="center" wrapText="1"/>
    </xf>
    <xf numFmtId="0" fontId="13" fillId="0" borderId="26" xfId="0" applyFont="1" applyBorder="1" applyAlignment="1">
      <alignment horizontal="left" vertical="center" wrapText="1"/>
    </xf>
    <xf numFmtId="0" fontId="13" fillId="0" borderId="27" xfId="0" applyFont="1" applyBorder="1" applyAlignment="1">
      <alignment horizontal="left" vertical="center" wrapText="1"/>
    </xf>
    <xf numFmtId="0" fontId="13" fillId="0" borderId="25" xfId="0" applyFont="1" applyBorder="1" applyAlignment="1">
      <alignment horizontal="center" vertical="center"/>
    </xf>
    <xf numFmtId="0" fontId="13" fillId="0" borderId="76" xfId="0" applyFont="1" applyBorder="1" applyAlignment="1">
      <alignment horizontal="center" vertical="center"/>
    </xf>
    <xf numFmtId="0" fontId="13" fillId="0" borderId="77" xfId="0" applyFont="1" applyBorder="1" applyAlignment="1">
      <alignment horizontal="left" vertical="center"/>
    </xf>
    <xf numFmtId="0" fontId="13" fillId="0" borderId="26" xfId="0" applyFont="1" applyBorder="1" applyAlignment="1">
      <alignment horizontal="left" vertical="center"/>
    </xf>
    <xf numFmtId="0" fontId="13" fillId="0" borderId="31" xfId="0" applyFont="1" applyBorder="1" applyAlignment="1">
      <alignment horizontal="left" vertical="center"/>
    </xf>
    <xf numFmtId="177" fontId="13" fillId="0" borderId="77" xfId="0" applyNumberFormat="1" applyFont="1" applyBorder="1" applyAlignment="1">
      <alignment horizontal="left" vertical="center" wrapText="1"/>
    </xf>
    <xf numFmtId="177" fontId="13" fillId="0" borderId="26" xfId="0" applyNumberFormat="1" applyFont="1" applyBorder="1" applyAlignment="1">
      <alignment horizontal="left" vertical="center" wrapText="1"/>
    </xf>
    <xf numFmtId="177" fontId="13" fillId="0" borderId="31" xfId="0" applyNumberFormat="1" applyFont="1" applyBorder="1" applyAlignment="1">
      <alignment horizontal="left" vertical="center" wrapText="1"/>
    </xf>
    <xf numFmtId="20" fontId="13" fillId="0" borderId="77" xfId="0" applyNumberFormat="1" applyFont="1" applyBorder="1" applyAlignment="1">
      <alignment horizontal="left" vertical="center"/>
    </xf>
    <xf numFmtId="0" fontId="13" fillId="0" borderId="27" xfId="0" applyFont="1" applyBorder="1" applyAlignment="1">
      <alignment horizontal="left" vertical="center"/>
    </xf>
    <xf numFmtId="14" fontId="13" fillId="0" borderId="77" xfId="0" applyNumberFormat="1" applyFont="1" applyBorder="1" applyAlignment="1">
      <alignment horizontal="left" vertical="center" wrapText="1"/>
    </xf>
    <xf numFmtId="14" fontId="13" fillId="0" borderId="26" xfId="0" applyNumberFormat="1" applyFont="1" applyBorder="1" applyAlignment="1">
      <alignment horizontal="left" vertical="center" wrapText="1"/>
    </xf>
    <xf numFmtId="14" fontId="13" fillId="0" borderId="31" xfId="0" applyNumberFormat="1" applyFont="1" applyBorder="1" applyAlignment="1">
      <alignment horizontal="left" vertical="center" wrapText="1"/>
    </xf>
    <xf numFmtId="0" fontId="0" fillId="0" borderId="5" xfId="0" applyBorder="1" applyAlignment="1">
      <alignment vertical="center"/>
    </xf>
    <xf numFmtId="0" fontId="0" fillId="0" borderId="28" xfId="0" applyBorder="1" applyAlignment="1">
      <alignment vertical="center"/>
    </xf>
    <xf numFmtId="0" fontId="13" fillId="0" borderId="30" xfId="0" applyFont="1" applyBorder="1" applyAlignment="1" applyProtection="1">
      <alignment horizontal="left" vertical="center" wrapText="1"/>
      <protection locked="0"/>
    </xf>
    <xf numFmtId="0" fontId="0" fillId="0" borderId="26" xfId="0" applyBorder="1" applyAlignment="1">
      <alignment horizontal="left" vertical="center" wrapText="1"/>
    </xf>
    <xf numFmtId="0" fontId="0" fillId="0" borderId="31" xfId="0" applyBorder="1" applyAlignment="1">
      <alignment horizontal="left" vertical="center" wrapText="1"/>
    </xf>
    <xf numFmtId="0" fontId="0" fillId="0" borderId="17" xfId="0" applyBorder="1" applyAlignment="1">
      <alignment vertical="center"/>
    </xf>
    <xf numFmtId="0" fontId="4" fillId="0" borderId="15" xfId="0" applyFont="1" applyBorder="1" applyAlignment="1">
      <alignment vertical="center" shrinkToFit="1"/>
    </xf>
    <xf numFmtId="0" fontId="4" fillId="0" borderId="15" xfId="0" applyFont="1" applyBorder="1" applyAlignment="1">
      <alignment vertical="center"/>
    </xf>
    <xf numFmtId="0" fontId="4" fillId="0" borderId="33" xfId="0" applyFont="1" applyBorder="1" applyAlignment="1">
      <alignment vertical="center"/>
    </xf>
    <xf numFmtId="0" fontId="4" fillId="0" borderId="25" xfId="0" applyFont="1" applyBorder="1" applyAlignment="1" applyProtection="1">
      <alignment horizontal="left" vertical="center"/>
      <protection locked="0"/>
    </xf>
    <xf numFmtId="0" fontId="4" fillId="0" borderId="26" xfId="0" applyFont="1" applyBorder="1" applyAlignment="1" applyProtection="1">
      <alignment horizontal="left" vertical="center"/>
      <protection locked="0"/>
    </xf>
    <xf numFmtId="0" fontId="4" fillId="0" borderId="26" xfId="0" applyFont="1" applyBorder="1" applyAlignment="1">
      <alignment horizontal="left" vertical="center"/>
    </xf>
    <xf numFmtId="0" fontId="4" fillId="0" borderId="27" xfId="0" applyFont="1" applyBorder="1" applyAlignment="1">
      <alignment horizontal="left" vertical="center"/>
    </xf>
    <xf numFmtId="0" fontId="13" fillId="0" borderId="25" xfId="0" applyFont="1" applyBorder="1" applyAlignment="1" applyProtection="1">
      <alignment horizontal="left" vertical="center" wrapText="1"/>
      <protection locked="0"/>
    </xf>
    <xf numFmtId="0" fontId="13" fillId="0" borderId="26"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13" fillId="0" borderId="78" xfId="0" applyFont="1" applyBorder="1" applyAlignment="1">
      <alignment horizontal="center" vertical="top"/>
    </xf>
    <xf numFmtId="0" fontId="13" fillId="0" borderId="45" xfId="0" applyFont="1" applyBorder="1" applyAlignment="1">
      <alignment horizontal="center" vertical="top"/>
    </xf>
    <xf numFmtId="0" fontId="13" fillId="0" borderId="11" xfId="0" applyFont="1" applyBorder="1" applyAlignment="1" applyProtection="1">
      <alignment horizontal="center" vertical="center"/>
      <protection locked="0"/>
    </xf>
    <xf numFmtId="0" fontId="13" fillId="0" borderId="80" xfId="0" applyFont="1" applyBorder="1" applyAlignment="1" applyProtection="1">
      <alignment horizontal="center" vertical="center" wrapText="1" shrinkToFit="1"/>
      <protection locked="0"/>
    </xf>
    <xf numFmtId="0" fontId="13" fillId="0" borderId="51" xfId="0" applyFont="1" applyBorder="1" applyAlignment="1" applyProtection="1">
      <alignment horizontal="center" vertical="center" wrapText="1" shrinkToFit="1"/>
      <protection locked="0"/>
    </xf>
    <xf numFmtId="0" fontId="13" fillId="0" borderId="43" xfId="0" applyFont="1" applyBorder="1" applyAlignment="1" applyProtection="1">
      <alignment horizontal="center" vertical="center"/>
      <protection locked="0"/>
    </xf>
    <xf numFmtId="0" fontId="13" fillId="0" borderId="87" xfId="0" applyFont="1" applyBorder="1" applyAlignment="1" applyProtection="1">
      <alignment horizontal="center" vertical="center"/>
      <protection locked="0"/>
    </xf>
    <xf numFmtId="0" fontId="22" fillId="0" borderId="51" xfId="0" applyFont="1" applyBorder="1" applyAlignment="1" applyProtection="1">
      <alignment horizontal="left" vertical="top" wrapText="1"/>
      <protection locked="0"/>
    </xf>
    <xf numFmtId="0" fontId="13" fillId="0" borderId="13" xfId="0" applyFont="1" applyBorder="1" applyAlignment="1">
      <alignment horizontal="center" vertical="center" wrapText="1"/>
    </xf>
    <xf numFmtId="0" fontId="0" fillId="0" borderId="29" xfId="0" applyBorder="1" applyAlignment="1">
      <alignment horizontal="center" vertical="center" wrapText="1"/>
    </xf>
    <xf numFmtId="0" fontId="0" fillId="0" borderId="66" xfId="0" applyBorder="1" applyAlignment="1">
      <alignment horizontal="left" vertical="top" wrapText="1"/>
    </xf>
    <xf numFmtId="0" fontId="0" fillId="0" borderId="1" xfId="0" applyBorder="1" applyAlignment="1">
      <alignment horizontal="left" vertical="top" wrapText="1"/>
    </xf>
    <xf numFmtId="0" fontId="0" fillId="0" borderId="67" xfId="0" applyBorder="1" applyAlignment="1">
      <alignment horizontal="left" vertical="top" wrapText="1"/>
    </xf>
    <xf numFmtId="0" fontId="13" fillId="0" borderId="80" xfId="0" applyFont="1" applyBorder="1" applyAlignment="1" applyProtection="1">
      <alignment horizontal="center" vertical="center"/>
      <protection locked="0"/>
    </xf>
    <xf numFmtId="0" fontId="13" fillId="0" borderId="86" xfId="0" applyFont="1" applyBorder="1" applyAlignment="1" applyProtection="1">
      <alignment horizontal="center" vertical="center"/>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0" fontId="13" fillId="0" borderId="78" xfId="0" applyFont="1" applyBorder="1" applyAlignment="1" applyProtection="1">
      <alignment horizontal="center" vertical="top"/>
      <protection locked="0"/>
    </xf>
    <xf numFmtId="0" fontId="13" fillId="0" borderId="45" xfId="0" applyFont="1" applyBorder="1" applyAlignment="1" applyProtection="1">
      <alignment horizontal="center" vertical="top"/>
      <protection locked="0"/>
    </xf>
    <xf numFmtId="0" fontId="13" fillId="0" borderId="44" xfId="0" applyFont="1" applyBorder="1" applyAlignment="1">
      <alignment horizontal="center" vertical="top"/>
    </xf>
    <xf numFmtId="0" fontId="23" fillId="0" borderId="52" xfId="0" applyFont="1" applyBorder="1" applyAlignment="1">
      <alignment vertical="center" shrinkToFit="1"/>
    </xf>
    <xf numFmtId="0" fontId="0" fillId="0" borderId="53" xfId="0" applyBorder="1" applyAlignment="1">
      <alignment vertical="center" shrinkToFit="1"/>
    </xf>
    <xf numFmtId="0" fontId="2" fillId="0" borderId="1" xfId="0" applyFont="1" applyBorder="1" applyAlignment="1">
      <alignment shrinkToFit="1"/>
    </xf>
    <xf numFmtId="0" fontId="4" fillId="0" borderId="1" xfId="0" applyFont="1" applyBorder="1" applyAlignment="1">
      <alignment shrinkToFit="1"/>
    </xf>
    <xf numFmtId="0" fontId="0" fillId="0" borderId="1" xfId="0" applyBorder="1" applyAlignment="1">
      <alignment shrinkToFit="1"/>
    </xf>
    <xf numFmtId="0" fontId="22" fillId="0" borderId="1" xfId="0" applyFont="1" applyBorder="1" applyAlignment="1">
      <alignment shrinkToFit="1"/>
    </xf>
    <xf numFmtId="0" fontId="1" fillId="0" borderId="47" xfId="0" applyFont="1" applyBorder="1" applyAlignment="1">
      <alignment horizontal="center" vertical="center" shrinkToFit="1"/>
    </xf>
    <xf numFmtId="0" fontId="1" fillId="0" borderId="48" xfId="0" applyFont="1" applyBorder="1" applyAlignment="1">
      <alignment horizontal="center" vertical="center" shrinkToFit="1"/>
    </xf>
    <xf numFmtId="0" fontId="1" fillId="0" borderId="51" xfId="0" applyFont="1" applyBorder="1" applyAlignment="1">
      <alignment horizontal="center" vertical="center" shrinkToFit="1"/>
    </xf>
    <xf numFmtId="0" fontId="7" fillId="0" borderId="9" xfId="0" applyFont="1" applyBorder="1" applyAlignment="1">
      <alignment horizontal="center" vertical="center" wrapText="1"/>
    </xf>
    <xf numFmtId="0" fontId="8" fillId="0" borderId="10" xfId="0" applyFont="1" applyBorder="1" applyAlignment="1">
      <alignment vertical="center" wrapText="1"/>
    </xf>
    <xf numFmtId="0" fontId="8" fillId="0" borderId="11" xfId="0" applyFont="1" applyBorder="1" applyAlignment="1">
      <alignment vertical="center" wrapText="1"/>
    </xf>
    <xf numFmtId="0" fontId="9" fillId="0" borderId="25" xfId="0" applyFont="1" applyBorder="1" applyAlignment="1">
      <alignment horizontal="left" vertical="center" wrapText="1" shrinkToFit="1"/>
    </xf>
    <xf numFmtId="0" fontId="9" fillId="0" borderId="26" xfId="0" applyFont="1" applyBorder="1" applyAlignment="1">
      <alignment horizontal="left" vertical="center" wrapText="1" shrinkToFit="1"/>
    </xf>
    <xf numFmtId="0" fontId="9" fillId="0" borderId="27" xfId="0" applyFont="1" applyBorder="1" applyAlignment="1">
      <alignment horizontal="left" vertical="center" wrapText="1" shrinkToFit="1"/>
    </xf>
    <xf numFmtId="14" fontId="9" fillId="0" borderId="25" xfId="0" applyNumberFormat="1" applyFont="1" applyBorder="1" applyAlignment="1">
      <alignment horizontal="left" vertical="center" wrapText="1"/>
    </xf>
    <xf numFmtId="14" fontId="9" fillId="0" borderId="26" xfId="0" applyNumberFormat="1" applyFont="1" applyBorder="1" applyAlignment="1">
      <alignment horizontal="left" vertical="center" wrapText="1"/>
    </xf>
    <xf numFmtId="14" fontId="9" fillId="0" borderId="27" xfId="0" applyNumberFormat="1" applyFont="1" applyBorder="1" applyAlignment="1">
      <alignment horizontal="left" vertical="center" wrapText="1"/>
    </xf>
    <xf numFmtId="0" fontId="11" fillId="0" borderId="27" xfId="0" applyFont="1" applyBorder="1" applyAlignment="1">
      <alignment vertical="center"/>
    </xf>
    <xf numFmtId="0" fontId="6" fillId="0" borderId="25" xfId="0" applyFont="1" applyBorder="1" applyAlignment="1">
      <alignment vertical="center" wrapText="1"/>
    </xf>
    <xf numFmtId="0" fontId="11" fillId="0" borderId="27" xfId="0" applyFont="1" applyBorder="1" applyAlignment="1">
      <alignment vertical="center" wrapText="1"/>
    </xf>
    <xf numFmtId="0" fontId="6" fillId="0" borderId="25" xfId="0" applyFont="1" applyBorder="1" applyAlignment="1">
      <alignment vertical="center"/>
    </xf>
    <xf numFmtId="0" fontId="6" fillId="0" borderId="34" xfId="0" applyFont="1" applyBorder="1" applyAlignment="1">
      <alignment vertical="center"/>
    </xf>
    <xf numFmtId="0" fontId="6" fillId="0" borderId="0" xfId="0" applyFont="1" applyAlignment="1">
      <alignment vertical="center"/>
    </xf>
    <xf numFmtId="0" fontId="6" fillId="0" borderId="35" xfId="0" applyFont="1" applyBorder="1" applyAlignment="1">
      <alignment vertical="center"/>
    </xf>
    <xf numFmtId="0" fontId="6" fillId="0" borderId="38" xfId="0" applyFont="1" applyBorder="1" applyAlignment="1">
      <alignment vertical="center" wrapText="1"/>
    </xf>
    <xf numFmtId="0" fontId="6" fillId="0" borderId="39" xfId="0" applyFont="1" applyBorder="1" applyAlignment="1">
      <alignment vertical="center" wrapText="1"/>
    </xf>
    <xf numFmtId="0" fontId="6" fillId="0" borderId="40" xfId="0" applyFont="1" applyBorder="1" applyAlignment="1">
      <alignment vertical="center" wrapText="1"/>
    </xf>
    <xf numFmtId="0" fontId="9" fillId="0" borderId="13" xfId="0" applyFont="1" applyBorder="1" applyAlignment="1">
      <alignment horizontal="left" vertical="center"/>
    </xf>
    <xf numFmtId="0" fontId="9" fillId="0" borderId="6" xfId="0" applyFont="1" applyBorder="1" applyAlignment="1">
      <alignment horizontal="left" vertical="center"/>
    </xf>
    <xf numFmtId="0" fontId="9" fillId="0" borderId="13" xfId="0" applyFont="1" applyBorder="1" applyAlignment="1">
      <alignment vertical="center" wrapText="1"/>
    </xf>
    <xf numFmtId="0" fontId="11" fillId="0" borderId="29" xfId="0" applyFont="1" applyBorder="1" applyAlignment="1">
      <alignment vertical="center" wrapText="1"/>
    </xf>
    <xf numFmtId="0" fontId="11" fillId="0" borderId="6" xfId="0" applyFont="1" applyBorder="1" applyAlignment="1">
      <alignment vertical="center" wrapText="1"/>
    </xf>
    <xf numFmtId="0" fontId="9" fillId="0" borderId="17" xfId="0" applyFont="1" applyBorder="1" applyAlignment="1">
      <alignment horizontal="center" vertical="center"/>
    </xf>
    <xf numFmtId="0" fontId="9" fillId="0" borderId="22" xfId="0" applyFont="1" applyBorder="1" applyAlignment="1">
      <alignment horizontal="center" vertical="center"/>
    </xf>
    <xf numFmtId="0" fontId="0" fillId="0" borderId="32" xfId="0" applyBorder="1" applyAlignment="1">
      <alignment wrapText="1"/>
    </xf>
    <xf numFmtId="0" fontId="0" fillId="0" borderId="15" xfId="0" applyBorder="1" applyAlignment="1">
      <alignment wrapText="1"/>
    </xf>
    <xf numFmtId="0" fontId="0" fillId="0" borderId="33" xfId="0" applyBorder="1" applyAlignment="1">
      <alignment wrapText="1"/>
    </xf>
    <xf numFmtId="0" fontId="0" fillId="0" borderId="34" xfId="0" applyBorder="1" applyAlignment="1">
      <alignment wrapText="1"/>
    </xf>
    <xf numFmtId="0" fontId="0" fillId="0" borderId="0" xfId="0" applyAlignment="1">
      <alignment wrapText="1"/>
    </xf>
    <xf numFmtId="0" fontId="0" fillId="0" borderId="35" xfId="0" applyBorder="1" applyAlignment="1">
      <alignment wrapText="1"/>
    </xf>
    <xf numFmtId="0" fontId="0" fillId="0" borderId="36" xfId="0" applyBorder="1" applyAlignment="1">
      <alignment wrapText="1"/>
    </xf>
    <xf numFmtId="0" fontId="0" fillId="0" borderId="20" xfId="0" applyBorder="1" applyAlignment="1">
      <alignment wrapText="1"/>
    </xf>
    <xf numFmtId="0" fontId="0" fillId="0" borderId="37" xfId="0" applyBorder="1" applyAlignment="1">
      <alignment wrapText="1"/>
    </xf>
    <xf numFmtId="0" fontId="6" fillId="0" borderId="32" xfId="0" applyFont="1" applyBorder="1" applyAlignment="1">
      <alignment vertical="top" wrapText="1"/>
    </xf>
    <xf numFmtId="0" fontId="11" fillId="0" borderId="32" xfId="0" applyFont="1" applyBorder="1" applyAlignment="1">
      <alignment vertical="top" wrapText="1"/>
    </xf>
    <xf numFmtId="0" fontId="11" fillId="0" borderId="15" xfId="0" applyFont="1" applyBorder="1" applyAlignment="1">
      <alignment vertical="top" wrapText="1"/>
    </xf>
    <xf numFmtId="0" fontId="11" fillId="0" borderId="33" xfId="0" applyFont="1" applyBorder="1" applyAlignment="1">
      <alignment vertical="top" wrapText="1"/>
    </xf>
    <xf numFmtId="0" fontId="11" fillId="0" borderId="34" xfId="0" applyFont="1" applyBorder="1" applyAlignment="1">
      <alignment vertical="top" wrapText="1"/>
    </xf>
    <xf numFmtId="0" fontId="11" fillId="0" borderId="0" xfId="0" applyFont="1" applyAlignment="1">
      <alignment vertical="top" wrapText="1"/>
    </xf>
    <xf numFmtId="0" fontId="11" fillId="0" borderId="35" xfId="0" applyFont="1" applyBorder="1" applyAlignment="1">
      <alignment vertical="top" wrapText="1"/>
    </xf>
    <xf numFmtId="0" fontId="11" fillId="0" borderId="36" xfId="0" applyFont="1" applyBorder="1" applyAlignment="1">
      <alignment vertical="top" wrapText="1"/>
    </xf>
    <xf numFmtId="0" fontId="11" fillId="0" borderId="20" xfId="0" applyFont="1" applyBorder="1" applyAlignment="1">
      <alignment vertical="top" wrapText="1"/>
    </xf>
    <xf numFmtId="0" fontId="11" fillId="0" borderId="37" xfId="0" applyFont="1" applyBorder="1" applyAlignment="1">
      <alignment vertical="top" wrapText="1"/>
    </xf>
    <xf numFmtId="0" fontId="10" fillId="0" borderId="14" xfId="0" applyFont="1" applyBorder="1" applyAlignment="1">
      <alignment vertical="center" shrinkToFit="1"/>
    </xf>
    <xf numFmtId="0" fontId="10" fillId="0" borderId="15" xfId="0" applyFont="1" applyBorder="1" applyAlignment="1">
      <alignment vertical="center" shrinkToFit="1"/>
    </xf>
    <xf numFmtId="0" fontId="10" fillId="0" borderId="16" xfId="0" applyFont="1" applyBorder="1" applyAlignment="1">
      <alignment vertical="center" shrinkToFit="1"/>
    </xf>
    <xf numFmtId="0" fontId="10" fillId="0" borderId="19" xfId="0" applyFont="1" applyBorder="1" applyAlignment="1">
      <alignment vertical="center" shrinkToFit="1"/>
    </xf>
    <xf numFmtId="0" fontId="10" fillId="0" borderId="20" xfId="0" applyFont="1" applyBorder="1" applyAlignment="1">
      <alignment vertical="center" shrinkToFit="1"/>
    </xf>
    <xf numFmtId="0" fontId="10" fillId="0" borderId="21" xfId="0" applyFont="1" applyBorder="1" applyAlignment="1">
      <alignment vertical="center" shrinkToFit="1"/>
    </xf>
    <xf numFmtId="0" fontId="9" fillId="0" borderId="30" xfId="0" applyFont="1" applyBorder="1" applyAlignment="1">
      <alignment horizontal="left" vertical="center"/>
    </xf>
    <xf numFmtId="0" fontId="9" fillId="0" borderId="26" xfId="0" applyFont="1" applyBorder="1" applyAlignment="1">
      <alignment horizontal="left" vertical="center"/>
    </xf>
    <xf numFmtId="0" fontId="9" fillId="0" borderId="31" xfId="0" applyFont="1" applyBorder="1" applyAlignment="1">
      <alignment horizontal="left" vertical="center"/>
    </xf>
    <xf numFmtId="0" fontId="9" fillId="0" borderId="30" xfId="0" applyFont="1" applyBorder="1" applyAlignment="1">
      <alignment horizontal="left" vertical="center" wrapText="1"/>
    </xf>
    <xf numFmtId="0" fontId="9" fillId="0" borderId="26" xfId="0" applyFont="1" applyBorder="1" applyAlignment="1">
      <alignment horizontal="left" vertical="center" wrapText="1"/>
    </xf>
    <xf numFmtId="0" fontId="9" fillId="0" borderId="31" xfId="0" applyFont="1" applyBorder="1" applyAlignment="1">
      <alignment horizontal="left" vertical="center" wrapText="1"/>
    </xf>
    <xf numFmtId="0" fontId="6" fillId="0" borderId="30" xfId="0" applyFont="1" applyBorder="1" applyAlignment="1">
      <alignment vertical="center" wrapText="1"/>
    </xf>
    <xf numFmtId="0" fontId="6" fillId="0" borderId="26" xfId="0" applyFont="1" applyBorder="1" applyAlignment="1">
      <alignment vertical="center" wrapText="1"/>
    </xf>
    <xf numFmtId="0" fontId="6" fillId="0" borderId="31" xfId="0" applyFont="1" applyBorder="1" applyAlignment="1">
      <alignment vertical="center" wrapText="1"/>
    </xf>
    <xf numFmtId="0" fontId="6" fillId="0" borderId="30" xfId="0" applyFont="1" applyBorder="1" applyAlignment="1">
      <alignment vertical="center"/>
    </xf>
    <xf numFmtId="0" fontId="11" fillId="0" borderId="26" xfId="0" applyFont="1" applyBorder="1" applyAlignment="1">
      <alignment vertical="center"/>
    </xf>
    <xf numFmtId="0" fontId="11" fillId="0" borderId="31" xfId="0" applyFont="1" applyBorder="1" applyAlignment="1">
      <alignment vertical="center"/>
    </xf>
    <xf numFmtId="0" fontId="6" fillId="0" borderId="18" xfId="0" applyFont="1" applyBorder="1" applyAlignment="1">
      <alignment horizontal="left" vertical="top" wrapText="1"/>
    </xf>
    <xf numFmtId="0" fontId="11" fillId="0" borderId="23" xfId="0" applyFont="1" applyBorder="1" applyAlignment="1">
      <alignment horizontal="left" vertical="top" wrapText="1"/>
    </xf>
    <xf numFmtId="0" fontId="6" fillId="0" borderId="12" xfId="0" applyFont="1" applyBorder="1" applyAlignment="1">
      <alignment horizontal="center" vertical="top" wrapText="1" shrinkToFit="1"/>
    </xf>
    <xf numFmtId="0" fontId="9" fillId="0" borderId="25" xfId="0" applyFont="1" applyBorder="1" applyAlignment="1">
      <alignment vertical="center" shrinkToFit="1"/>
    </xf>
    <xf numFmtId="0" fontId="11" fillId="0" borderId="27" xfId="0" applyFont="1" applyBorder="1" applyAlignment="1">
      <alignment vertical="center" shrinkToFit="1"/>
    </xf>
  </cellXfs>
  <cellStyles count="5">
    <cellStyle name="ハイパーリンク" xfId="2" builtinId="8"/>
    <cellStyle name="通貨" xfId="1" builtinId="7"/>
    <cellStyle name="標準" xfId="0" builtinId="0"/>
    <cellStyle name="標準 46" xfId="3" xr:uid="{00000000-0005-0000-0000-000031000000}"/>
    <cellStyle name="標準 8" xfId="4" xr:uid="{00000000-0005-0000-0000-000032000000}"/>
  </cellStyles>
  <dxfs count="0"/>
  <tableStyles count="0" defaultTableStyle="TableStyleMedium2" defaultPivotStyle="PivotStyleLight16"/>
  <colors>
    <mruColors>
      <color rgb="FF000000"/>
      <color rgb="FFFFCC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51</xdr:col>
      <xdr:colOff>314325</xdr:colOff>
      <xdr:row>2450</xdr:row>
      <xdr:rowOff>161925</xdr:rowOff>
    </xdr:from>
    <xdr:to>
      <xdr:col>51</xdr:col>
      <xdr:colOff>419100</xdr:colOff>
      <xdr:row>2452</xdr:row>
      <xdr:rowOff>47625</xdr:rowOff>
    </xdr:to>
    <xdr:sp macro="" textlink="">
      <xdr:nvSpPr>
        <xdr:cNvPr id="7936" name="Text Box 1">
          <a:extLst>
            <a:ext uri="{FF2B5EF4-FFF2-40B4-BE49-F238E27FC236}">
              <a16:creationId xmlns:a16="http://schemas.microsoft.com/office/drawing/2014/main" id="{00000000-0008-0000-0000-0000001F0000}"/>
            </a:ext>
          </a:extLst>
        </xdr:cNvPr>
        <xdr:cNvSpPr txBox="1">
          <a:spLocks noChangeArrowheads="1"/>
        </xdr:cNvSpPr>
      </xdr:nvSpPr>
      <xdr:spPr>
        <a:xfrm>
          <a:off x="30971490" y="417478845"/>
          <a:ext cx="104775"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409575</xdr:colOff>
      <xdr:row>30</xdr:row>
      <xdr:rowOff>117764</xdr:rowOff>
    </xdr:from>
    <xdr:to>
      <xdr:col>12</xdr:col>
      <xdr:colOff>371475</xdr:colOff>
      <xdr:row>32</xdr:row>
      <xdr:rowOff>72621</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rrowheads="1"/>
        </xdr:cNvSpPr>
      </xdr:nvSpPr>
      <xdr:spPr>
        <a:xfrm>
          <a:off x="4354195" y="10116820"/>
          <a:ext cx="2722245" cy="465455"/>
        </a:xfrm>
        <a:prstGeom prst="wedgeRoundRectCallout">
          <a:avLst>
            <a:gd name="adj1" fmla="val -65968"/>
            <a:gd name="adj2" fmla="val -63727"/>
            <a:gd name="adj3" fmla="val 16667"/>
          </a:avLst>
        </a:prstGeom>
        <a:solidFill>
          <a:srgbClr val="FFFFFF"/>
        </a:solidFill>
        <a:ln w="9525">
          <a:solidFill>
            <a:srgbClr val="000000"/>
          </a:solidFill>
          <a:miter lim="800000"/>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会員以外の参加者がある場合、</a:t>
          </a:r>
        </a:p>
        <a:p>
          <a:pPr algn="ctr" rtl="0">
            <a:lnSpc>
              <a:spcPts val="900"/>
            </a:lnSpc>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リ－ダ－はこの部分を説明してください。</a:t>
          </a:r>
        </a:p>
      </xdr:txBody>
    </xdr:sp>
    <xdr:clientData/>
  </xdr:twoCellAnchor>
  <xdr:twoCellAnchor>
    <xdr:from>
      <xdr:col>29</xdr:col>
      <xdr:colOff>600075</xdr:colOff>
      <xdr:row>18</xdr:row>
      <xdr:rowOff>0</xdr:rowOff>
    </xdr:from>
    <xdr:to>
      <xdr:col>30</xdr:col>
      <xdr:colOff>114300</xdr:colOff>
      <xdr:row>18</xdr:row>
      <xdr:rowOff>0</xdr:rowOff>
    </xdr:to>
    <xdr:sp macro="" textlink="">
      <xdr:nvSpPr>
        <xdr:cNvPr id="1083" name="Text Box 59">
          <a:extLst>
            <a:ext uri="{FF2B5EF4-FFF2-40B4-BE49-F238E27FC236}">
              <a16:creationId xmlns:a16="http://schemas.microsoft.com/office/drawing/2014/main" id="{00000000-0008-0000-0000-00003B040000}"/>
            </a:ext>
          </a:extLst>
        </xdr:cNvPr>
        <xdr:cNvSpPr txBox="1">
          <a:spLocks noChangeArrowheads="1"/>
        </xdr:cNvSpPr>
      </xdr:nvSpPr>
      <xdr:spPr>
        <a:xfrm flipH="1">
          <a:off x="17678400" y="5806440"/>
          <a:ext cx="13144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panose="020B0600070205080204" charset="-128"/>
              <a:ea typeface="ＭＳ Ｐゴシック" panose="020B0600070205080204" charset="-128"/>
            </a:rPr>
            <a:t>品又谷</a:t>
          </a:r>
        </a:p>
      </xdr:txBody>
    </xdr:sp>
    <xdr:clientData/>
  </xdr:twoCellAnchor>
  <xdr:twoCellAnchor>
    <xdr:from>
      <xdr:col>25</xdr:col>
      <xdr:colOff>219075</xdr:colOff>
      <xdr:row>19</xdr:row>
      <xdr:rowOff>0</xdr:rowOff>
    </xdr:from>
    <xdr:to>
      <xdr:col>25</xdr:col>
      <xdr:colOff>638175</xdr:colOff>
      <xdr:row>19</xdr:row>
      <xdr:rowOff>0</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a:xfrm>
          <a:off x="14202410" y="6216015"/>
          <a:ext cx="4191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panose="020B0600070205080204" charset="-128"/>
              <a:ea typeface="ＭＳ Ｐゴシック" panose="020B0600070205080204" charset="-128"/>
            </a:rPr>
            <a:t>1106</a:t>
          </a:r>
        </a:p>
      </xdr:txBody>
    </xdr:sp>
    <xdr:clientData/>
  </xdr:twoCellAnchor>
  <xdr:twoCellAnchor>
    <xdr:from>
      <xdr:col>23</xdr:col>
      <xdr:colOff>257175</xdr:colOff>
      <xdr:row>18</xdr:row>
      <xdr:rowOff>0</xdr:rowOff>
    </xdr:from>
    <xdr:to>
      <xdr:col>24</xdr:col>
      <xdr:colOff>381000</xdr:colOff>
      <xdr:row>18</xdr:row>
      <xdr:rowOff>0</xdr:rowOff>
    </xdr:to>
    <xdr:sp macro="" textlink="">
      <xdr:nvSpPr>
        <xdr:cNvPr id="1085" name="Text Box 61">
          <a:extLst>
            <a:ext uri="{FF2B5EF4-FFF2-40B4-BE49-F238E27FC236}">
              <a16:creationId xmlns:a16="http://schemas.microsoft.com/office/drawing/2014/main" id="{00000000-0008-0000-0000-00003D040000}"/>
            </a:ext>
          </a:extLst>
        </xdr:cNvPr>
        <xdr:cNvSpPr txBox="1">
          <a:spLocks noChangeArrowheads="1"/>
        </xdr:cNvSpPr>
      </xdr:nvSpPr>
      <xdr:spPr>
        <a:xfrm>
          <a:off x="13366115" y="5806440"/>
          <a:ext cx="3810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panose="020B0600070205080204" charset="-128"/>
              <a:ea typeface="ＭＳ Ｐゴシック" panose="020B0600070205080204" charset="-128"/>
            </a:rPr>
            <a:t>1040</a:t>
          </a:r>
        </a:p>
      </xdr:txBody>
    </xdr:sp>
    <xdr:clientData/>
  </xdr:twoCellAnchor>
  <xdr:twoCellAnchor>
    <xdr:from>
      <xdr:col>26</xdr:col>
      <xdr:colOff>0</xdr:colOff>
      <xdr:row>18</xdr:row>
      <xdr:rowOff>0</xdr:rowOff>
    </xdr:from>
    <xdr:to>
      <xdr:col>26</xdr:col>
      <xdr:colOff>438150</xdr:colOff>
      <xdr:row>18</xdr:row>
      <xdr:rowOff>0</xdr:rowOff>
    </xdr:to>
    <xdr:sp macro="" textlink="">
      <xdr:nvSpPr>
        <xdr:cNvPr id="1086" name="Text Box 62">
          <a:extLst>
            <a:ext uri="{FF2B5EF4-FFF2-40B4-BE49-F238E27FC236}">
              <a16:creationId xmlns:a16="http://schemas.microsoft.com/office/drawing/2014/main" id="{00000000-0008-0000-0000-00003E040000}"/>
            </a:ext>
          </a:extLst>
        </xdr:cNvPr>
        <xdr:cNvSpPr txBox="1">
          <a:spLocks noChangeArrowheads="1"/>
        </xdr:cNvSpPr>
      </xdr:nvSpPr>
      <xdr:spPr>
        <a:xfrm>
          <a:off x="15226665" y="5806440"/>
          <a:ext cx="43815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panose="020B0600070205080204" charset="-128"/>
              <a:ea typeface="ＭＳ Ｐゴシック" panose="020B0600070205080204" charset="-128"/>
            </a:rPr>
            <a:t>1045</a:t>
          </a:r>
        </a:p>
      </xdr:txBody>
    </xdr:sp>
    <xdr:clientData/>
  </xdr:twoCellAnchor>
  <xdr:twoCellAnchor>
    <xdr:from>
      <xdr:col>24</xdr:col>
      <xdr:colOff>314325</xdr:colOff>
      <xdr:row>18</xdr:row>
      <xdr:rowOff>0</xdr:rowOff>
    </xdr:from>
    <xdr:to>
      <xdr:col>25</xdr:col>
      <xdr:colOff>466725</xdr:colOff>
      <xdr:row>18</xdr:row>
      <xdr:rowOff>0</xdr:rowOff>
    </xdr:to>
    <xdr:sp macro="" textlink="">
      <xdr:nvSpPr>
        <xdr:cNvPr id="1117" name="Text Box 93">
          <a:extLst>
            <a:ext uri="{FF2B5EF4-FFF2-40B4-BE49-F238E27FC236}">
              <a16:creationId xmlns:a16="http://schemas.microsoft.com/office/drawing/2014/main" id="{00000000-0008-0000-0000-00005D040000}"/>
            </a:ext>
          </a:extLst>
        </xdr:cNvPr>
        <xdr:cNvSpPr txBox="1">
          <a:spLocks noChangeArrowheads="1"/>
        </xdr:cNvSpPr>
      </xdr:nvSpPr>
      <xdr:spPr>
        <a:xfrm>
          <a:off x="13680440" y="5806440"/>
          <a:ext cx="76962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panose="020B0600070205080204" charset="-128"/>
              <a:ea typeface="ＭＳ Ｐゴシック" panose="020B0600070205080204" charset="-128"/>
            </a:rPr>
            <a:t>〔</a:t>
          </a:r>
          <a:r>
            <a:rPr lang="ja-JP" altLang="en-US" sz="1100" b="0" i="0" u="none" strike="noStrike" baseline="0">
              <a:solidFill>
                <a:srgbClr val="000000"/>
              </a:solidFill>
              <a:latin typeface="ＭＳ Ｐゴシック" panose="020B0600070205080204" charset="-128"/>
              <a:ea typeface="ＭＳ Ｐゴシック" panose="020B0600070205080204" charset="-128"/>
            </a:rPr>
            <a:t>滋賀県</a:t>
          </a:r>
          <a:r>
            <a:rPr lang="en-US" altLang="ja-JP" sz="1100" b="0" i="0" u="none" strike="noStrike" baseline="0">
              <a:solidFill>
                <a:srgbClr val="000000"/>
              </a:solidFill>
              <a:latin typeface="ＭＳ Ｐゴシック" panose="020B0600070205080204" charset="-128"/>
              <a:ea typeface="ＭＳ Ｐゴシック" panose="020B0600070205080204" charset="-128"/>
            </a:rPr>
            <a:t>〕</a:t>
          </a:r>
        </a:p>
      </xdr:txBody>
    </xdr:sp>
    <xdr:clientData/>
  </xdr:twoCellAnchor>
  <xdr:twoCellAnchor editAs="oneCell">
    <xdr:from>
      <xdr:col>51</xdr:col>
      <xdr:colOff>314325</xdr:colOff>
      <xdr:row>2450</xdr:row>
      <xdr:rowOff>161925</xdr:rowOff>
    </xdr:from>
    <xdr:to>
      <xdr:col>51</xdr:col>
      <xdr:colOff>419100</xdr:colOff>
      <xdr:row>2452</xdr:row>
      <xdr:rowOff>47625</xdr:rowOff>
    </xdr:to>
    <xdr:sp macro="" textlink="">
      <xdr:nvSpPr>
        <xdr:cNvPr id="18" name="Text Box 1">
          <a:extLst>
            <a:ext uri="{FF2B5EF4-FFF2-40B4-BE49-F238E27FC236}">
              <a16:creationId xmlns:a16="http://schemas.microsoft.com/office/drawing/2014/main" id="{00000000-0008-0000-0000-000012000000}"/>
            </a:ext>
          </a:extLst>
        </xdr:cNvPr>
        <xdr:cNvSpPr txBox="1">
          <a:spLocks noChangeArrowheads="1"/>
        </xdr:cNvSpPr>
      </xdr:nvSpPr>
      <xdr:spPr>
        <a:xfrm>
          <a:off x="30971490" y="417478845"/>
          <a:ext cx="104775"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409575</xdr:colOff>
      <xdr:row>30</xdr:row>
      <xdr:rowOff>117764</xdr:rowOff>
    </xdr:from>
    <xdr:to>
      <xdr:col>12</xdr:col>
      <xdr:colOff>371475</xdr:colOff>
      <xdr:row>32</xdr:row>
      <xdr:rowOff>72621</xdr:rowOff>
    </xdr:to>
    <xdr:sp macro="" textlink="">
      <xdr:nvSpPr>
        <xdr:cNvPr id="19" name="AutoShape 2">
          <a:extLst>
            <a:ext uri="{FF2B5EF4-FFF2-40B4-BE49-F238E27FC236}">
              <a16:creationId xmlns:a16="http://schemas.microsoft.com/office/drawing/2014/main" id="{00000000-0008-0000-0000-000013000000}"/>
            </a:ext>
          </a:extLst>
        </xdr:cNvPr>
        <xdr:cNvSpPr>
          <a:spLocks noChangeArrowheads="1"/>
        </xdr:cNvSpPr>
      </xdr:nvSpPr>
      <xdr:spPr>
        <a:xfrm>
          <a:off x="4354195" y="10116820"/>
          <a:ext cx="2722245" cy="465455"/>
        </a:xfrm>
        <a:prstGeom prst="wedgeRoundRectCallout">
          <a:avLst>
            <a:gd name="adj1" fmla="val -65968"/>
            <a:gd name="adj2" fmla="val -63727"/>
            <a:gd name="adj3" fmla="val 16667"/>
          </a:avLst>
        </a:prstGeom>
        <a:solidFill>
          <a:srgbClr val="FFFFFF"/>
        </a:solidFill>
        <a:ln w="9525">
          <a:solidFill>
            <a:srgbClr val="000000"/>
          </a:solidFill>
          <a:miter lim="800000"/>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会員以外の参加者がある場合、</a:t>
          </a:r>
        </a:p>
        <a:p>
          <a:pPr algn="ctr" rtl="0">
            <a:lnSpc>
              <a:spcPts val="900"/>
            </a:lnSpc>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リ－ダ－はこの部分を説明してください。</a:t>
          </a:r>
        </a:p>
      </xdr:txBody>
    </xdr:sp>
    <xdr:clientData/>
  </xdr:twoCellAnchor>
  <xdr:twoCellAnchor>
    <xdr:from>
      <xdr:col>29</xdr:col>
      <xdr:colOff>600075</xdr:colOff>
      <xdr:row>18</xdr:row>
      <xdr:rowOff>0</xdr:rowOff>
    </xdr:from>
    <xdr:to>
      <xdr:col>30</xdr:col>
      <xdr:colOff>114300</xdr:colOff>
      <xdr:row>18</xdr:row>
      <xdr:rowOff>0</xdr:rowOff>
    </xdr:to>
    <xdr:sp macro="" textlink="">
      <xdr:nvSpPr>
        <xdr:cNvPr id="23" name="Text Box 59">
          <a:extLst>
            <a:ext uri="{FF2B5EF4-FFF2-40B4-BE49-F238E27FC236}">
              <a16:creationId xmlns:a16="http://schemas.microsoft.com/office/drawing/2014/main" id="{00000000-0008-0000-0000-000017000000}"/>
            </a:ext>
          </a:extLst>
        </xdr:cNvPr>
        <xdr:cNvSpPr txBox="1">
          <a:spLocks noChangeArrowheads="1"/>
        </xdr:cNvSpPr>
      </xdr:nvSpPr>
      <xdr:spPr>
        <a:xfrm flipH="1">
          <a:off x="17678400" y="5806440"/>
          <a:ext cx="13144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panose="020B0600070205080204" charset="-128"/>
              <a:ea typeface="ＭＳ Ｐゴシック" panose="020B0600070205080204" charset="-128"/>
            </a:rPr>
            <a:t>品又谷</a:t>
          </a:r>
        </a:p>
      </xdr:txBody>
    </xdr:sp>
    <xdr:clientData/>
  </xdr:twoCellAnchor>
  <xdr:twoCellAnchor>
    <xdr:from>
      <xdr:col>25</xdr:col>
      <xdr:colOff>219075</xdr:colOff>
      <xdr:row>19</xdr:row>
      <xdr:rowOff>0</xdr:rowOff>
    </xdr:from>
    <xdr:to>
      <xdr:col>25</xdr:col>
      <xdr:colOff>638175</xdr:colOff>
      <xdr:row>19</xdr:row>
      <xdr:rowOff>0</xdr:rowOff>
    </xdr:to>
    <xdr:sp macro="" textlink="">
      <xdr:nvSpPr>
        <xdr:cNvPr id="24" name="Text Box 60">
          <a:extLst>
            <a:ext uri="{FF2B5EF4-FFF2-40B4-BE49-F238E27FC236}">
              <a16:creationId xmlns:a16="http://schemas.microsoft.com/office/drawing/2014/main" id="{00000000-0008-0000-0000-000018000000}"/>
            </a:ext>
          </a:extLst>
        </xdr:cNvPr>
        <xdr:cNvSpPr txBox="1">
          <a:spLocks noChangeArrowheads="1"/>
        </xdr:cNvSpPr>
      </xdr:nvSpPr>
      <xdr:spPr>
        <a:xfrm>
          <a:off x="14202410" y="6216015"/>
          <a:ext cx="4191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panose="020B0600070205080204" charset="-128"/>
              <a:ea typeface="ＭＳ Ｐゴシック" panose="020B0600070205080204" charset="-128"/>
            </a:rPr>
            <a:t>1106</a:t>
          </a:r>
        </a:p>
      </xdr:txBody>
    </xdr:sp>
    <xdr:clientData/>
  </xdr:twoCellAnchor>
  <xdr:twoCellAnchor>
    <xdr:from>
      <xdr:col>23</xdr:col>
      <xdr:colOff>257175</xdr:colOff>
      <xdr:row>18</xdr:row>
      <xdr:rowOff>0</xdr:rowOff>
    </xdr:from>
    <xdr:to>
      <xdr:col>24</xdr:col>
      <xdr:colOff>381000</xdr:colOff>
      <xdr:row>18</xdr:row>
      <xdr:rowOff>0</xdr:rowOff>
    </xdr:to>
    <xdr:sp macro="" textlink="">
      <xdr:nvSpPr>
        <xdr:cNvPr id="25" name="Text Box 61">
          <a:extLst>
            <a:ext uri="{FF2B5EF4-FFF2-40B4-BE49-F238E27FC236}">
              <a16:creationId xmlns:a16="http://schemas.microsoft.com/office/drawing/2014/main" id="{00000000-0008-0000-0000-000019000000}"/>
            </a:ext>
          </a:extLst>
        </xdr:cNvPr>
        <xdr:cNvSpPr txBox="1">
          <a:spLocks noChangeArrowheads="1"/>
        </xdr:cNvSpPr>
      </xdr:nvSpPr>
      <xdr:spPr>
        <a:xfrm>
          <a:off x="13366115" y="5806440"/>
          <a:ext cx="3810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panose="020B0600070205080204" charset="-128"/>
              <a:ea typeface="ＭＳ Ｐゴシック" panose="020B0600070205080204" charset="-128"/>
            </a:rPr>
            <a:t>1040</a:t>
          </a:r>
        </a:p>
      </xdr:txBody>
    </xdr:sp>
    <xdr:clientData/>
  </xdr:twoCellAnchor>
  <xdr:twoCellAnchor>
    <xdr:from>
      <xdr:col>26</xdr:col>
      <xdr:colOff>0</xdr:colOff>
      <xdr:row>18</xdr:row>
      <xdr:rowOff>0</xdr:rowOff>
    </xdr:from>
    <xdr:to>
      <xdr:col>26</xdr:col>
      <xdr:colOff>438150</xdr:colOff>
      <xdr:row>18</xdr:row>
      <xdr:rowOff>0</xdr:rowOff>
    </xdr:to>
    <xdr:sp macro="" textlink="">
      <xdr:nvSpPr>
        <xdr:cNvPr id="26" name="Text Box 62">
          <a:extLst>
            <a:ext uri="{FF2B5EF4-FFF2-40B4-BE49-F238E27FC236}">
              <a16:creationId xmlns:a16="http://schemas.microsoft.com/office/drawing/2014/main" id="{00000000-0008-0000-0000-00001A000000}"/>
            </a:ext>
          </a:extLst>
        </xdr:cNvPr>
        <xdr:cNvSpPr txBox="1">
          <a:spLocks noChangeArrowheads="1"/>
        </xdr:cNvSpPr>
      </xdr:nvSpPr>
      <xdr:spPr>
        <a:xfrm>
          <a:off x="15226665" y="5806440"/>
          <a:ext cx="43815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panose="020B0600070205080204" charset="-128"/>
              <a:ea typeface="ＭＳ Ｐゴシック" panose="020B0600070205080204" charset="-128"/>
            </a:rPr>
            <a:t>1045</a:t>
          </a:r>
        </a:p>
      </xdr:txBody>
    </xdr:sp>
    <xdr:clientData/>
  </xdr:twoCellAnchor>
  <xdr:twoCellAnchor>
    <xdr:from>
      <xdr:col>24</xdr:col>
      <xdr:colOff>314325</xdr:colOff>
      <xdr:row>18</xdr:row>
      <xdr:rowOff>0</xdr:rowOff>
    </xdr:from>
    <xdr:to>
      <xdr:col>25</xdr:col>
      <xdr:colOff>466725</xdr:colOff>
      <xdr:row>18</xdr:row>
      <xdr:rowOff>0</xdr:rowOff>
    </xdr:to>
    <xdr:sp macro="" textlink="">
      <xdr:nvSpPr>
        <xdr:cNvPr id="30" name="Text Box 93">
          <a:extLst>
            <a:ext uri="{FF2B5EF4-FFF2-40B4-BE49-F238E27FC236}">
              <a16:creationId xmlns:a16="http://schemas.microsoft.com/office/drawing/2014/main" id="{00000000-0008-0000-0000-00001E000000}"/>
            </a:ext>
          </a:extLst>
        </xdr:cNvPr>
        <xdr:cNvSpPr txBox="1">
          <a:spLocks noChangeArrowheads="1"/>
        </xdr:cNvSpPr>
      </xdr:nvSpPr>
      <xdr:spPr>
        <a:xfrm>
          <a:off x="13680440" y="5806440"/>
          <a:ext cx="76962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panose="020B0600070205080204" charset="-128"/>
              <a:ea typeface="ＭＳ Ｐゴシック" panose="020B0600070205080204" charset="-128"/>
            </a:rPr>
            <a:t>〔</a:t>
          </a:r>
          <a:r>
            <a:rPr lang="ja-JP" altLang="en-US" sz="1100" b="0" i="0" u="none" strike="noStrike" baseline="0">
              <a:solidFill>
                <a:srgbClr val="000000"/>
              </a:solidFill>
              <a:latin typeface="ＭＳ Ｐゴシック" panose="020B0600070205080204" charset="-128"/>
              <a:ea typeface="ＭＳ Ｐゴシック" panose="020B0600070205080204" charset="-128"/>
            </a:rPr>
            <a:t>滋賀県</a:t>
          </a:r>
          <a:r>
            <a:rPr lang="en-US" altLang="ja-JP" sz="1100" b="0" i="0" u="none" strike="noStrike" baseline="0">
              <a:solidFill>
                <a:srgbClr val="000000"/>
              </a:solidFill>
              <a:latin typeface="ＭＳ Ｐゴシック" panose="020B0600070205080204" charset="-128"/>
              <a:ea typeface="ＭＳ Ｐゴシック" panose="020B0600070205080204" charset="-128"/>
            </a:rPr>
            <a:t>〕</a:t>
          </a:r>
        </a:p>
      </xdr:txBody>
    </xdr:sp>
    <xdr:clientData/>
  </xdr:twoCellAnchor>
  <xdr:twoCellAnchor>
    <xdr:from>
      <xdr:col>27</xdr:col>
      <xdr:colOff>447675</xdr:colOff>
      <xdr:row>18</xdr:row>
      <xdr:rowOff>0</xdr:rowOff>
    </xdr:from>
    <xdr:to>
      <xdr:col>28</xdr:col>
      <xdr:colOff>447675</xdr:colOff>
      <xdr:row>18</xdr:row>
      <xdr:rowOff>0</xdr:rowOff>
    </xdr:to>
    <xdr:sp macro="" textlink="">
      <xdr:nvSpPr>
        <xdr:cNvPr id="31" name="Text Box 94">
          <a:extLst>
            <a:ext uri="{FF2B5EF4-FFF2-40B4-BE49-F238E27FC236}">
              <a16:creationId xmlns:a16="http://schemas.microsoft.com/office/drawing/2014/main" id="{00000000-0008-0000-0000-00001F000000}"/>
            </a:ext>
          </a:extLst>
        </xdr:cNvPr>
        <xdr:cNvSpPr txBox="1">
          <a:spLocks noChangeArrowheads="1"/>
        </xdr:cNvSpPr>
      </xdr:nvSpPr>
      <xdr:spPr>
        <a:xfrm>
          <a:off x="16291560" y="5806440"/>
          <a:ext cx="61722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panose="020B0600070205080204" charset="-128"/>
              <a:ea typeface="ＭＳ Ｐゴシック" panose="020B0600070205080204" charset="-128"/>
            </a:rPr>
            <a:t>奧の左又</a:t>
          </a:r>
        </a:p>
      </xdr:txBody>
    </xdr:sp>
    <xdr:clientData/>
  </xdr:twoCellAnchor>
  <xdr:twoCellAnchor editAs="oneCell">
    <xdr:from>
      <xdr:col>14</xdr:col>
      <xdr:colOff>159385</xdr:colOff>
      <xdr:row>13</xdr:row>
      <xdr:rowOff>52705</xdr:rowOff>
    </xdr:from>
    <xdr:to>
      <xdr:col>22</xdr:col>
      <xdr:colOff>1134110</xdr:colOff>
      <xdr:row>21</xdr:row>
      <xdr:rowOff>337185</xdr:rowOff>
    </xdr:to>
    <xdr:pic>
      <xdr:nvPicPr>
        <xdr:cNvPr id="2" name="図形 1" descr="0626 門入 地図img2024061418512799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344410" y="3782695"/>
          <a:ext cx="5647055" cy="3589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228600</xdr:colOff>
      <xdr:row>14</xdr:row>
      <xdr:rowOff>141605</xdr:rowOff>
    </xdr:from>
    <xdr:to>
      <xdr:col>15</xdr:col>
      <xdr:colOff>39370</xdr:colOff>
      <xdr:row>28</xdr:row>
      <xdr:rowOff>20320</xdr:rowOff>
    </xdr:to>
    <xdr:pic>
      <xdr:nvPicPr>
        <xdr:cNvPr id="2" name="図形 1" descr="kadonyuu 1719476516258">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181600" y="3715385"/>
          <a:ext cx="4131310" cy="3132455"/>
        </a:xfrm>
        <a:prstGeom prst="rect">
          <a:avLst/>
        </a:prstGeom>
      </xdr:spPr>
    </xdr:pic>
    <xdr:clientData/>
  </xdr:twoCellAnchor>
  <xdr:twoCellAnchor editAs="oneCell">
    <xdr:from>
      <xdr:col>8</xdr:col>
      <xdr:colOff>320040</xdr:colOff>
      <xdr:row>0</xdr:row>
      <xdr:rowOff>45720</xdr:rowOff>
    </xdr:from>
    <xdr:to>
      <xdr:col>17</xdr:col>
      <xdr:colOff>410445</xdr:colOff>
      <xdr:row>14</xdr:row>
      <xdr:rowOff>32313</xdr:rowOff>
    </xdr:to>
    <xdr:pic>
      <xdr:nvPicPr>
        <xdr:cNvPr id="3" name="図 2">
          <a:extLst>
            <a:ext uri="{FF2B5EF4-FFF2-40B4-BE49-F238E27FC236}">
              <a16:creationId xmlns:a16="http://schemas.microsoft.com/office/drawing/2014/main" id="{546F8B02-F2E0-01EA-C515-E3DC8EA27EEF}"/>
            </a:ext>
          </a:extLst>
        </xdr:cNvPr>
        <xdr:cNvPicPr>
          <a:picLocks noChangeAspect="1"/>
        </xdr:cNvPicPr>
      </xdr:nvPicPr>
      <xdr:blipFill>
        <a:blip xmlns:r="http://schemas.openxmlformats.org/officeDocument/2006/relationships" r:embed="rId2"/>
        <a:stretch>
          <a:fillRect/>
        </a:stretch>
      </xdr:blipFill>
      <xdr:spPr>
        <a:xfrm>
          <a:off x="5273040" y="45720"/>
          <a:ext cx="5645385" cy="356037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kazuto-s@ogaki-tv.ne.jp" TargetMode="External"/><Relationship Id="rId13" Type="http://schemas.openxmlformats.org/officeDocument/2006/relationships/hyperlink" Target="mailto:maxmama.4024@gmail.com" TargetMode="External"/><Relationship Id="rId18" Type="http://schemas.openxmlformats.org/officeDocument/2006/relationships/hyperlink" Target="mailto:ysaron@yk.commufa.jp" TargetMode="External"/><Relationship Id="rId3" Type="http://schemas.openxmlformats.org/officeDocument/2006/relationships/hyperlink" Target="mailto:ysaron@yk.commufa.jp" TargetMode="External"/><Relationship Id="rId7" Type="http://schemas.openxmlformats.org/officeDocument/2006/relationships/hyperlink" Target="mailto:kobee_br@yahoo.co.jp" TargetMode="External"/><Relationship Id="rId12" Type="http://schemas.openxmlformats.org/officeDocument/2006/relationships/hyperlink" Target="mailto:gibsonsg1952@yahoo.co.jp" TargetMode="External"/><Relationship Id="rId17" Type="http://schemas.openxmlformats.org/officeDocument/2006/relationships/hyperlink" Target="mailto:kitayou1949@yahoo.co.jp" TargetMode="External"/><Relationship Id="rId2" Type="http://schemas.openxmlformats.org/officeDocument/2006/relationships/hyperlink" Target="mailto:Tateyama.y@gmail.com" TargetMode="External"/><Relationship Id="rId16" Type="http://schemas.openxmlformats.org/officeDocument/2006/relationships/hyperlink" Target="mailto:hitosi@pop16.odn.ne.jp" TargetMode="External"/><Relationship Id="rId1" Type="http://schemas.openxmlformats.org/officeDocument/2006/relationships/hyperlink" Target="mailto:goro-toda56@outlook.jp" TargetMode="External"/><Relationship Id="rId6" Type="http://schemas.openxmlformats.org/officeDocument/2006/relationships/hyperlink" Target="mailto:outpal@yahoo.ne.jp" TargetMode="External"/><Relationship Id="rId11" Type="http://schemas.openxmlformats.org/officeDocument/2006/relationships/hyperlink" Target="mailto:siba050751@yahoo.co.jp" TargetMode="External"/><Relationship Id="rId5" Type="http://schemas.openxmlformats.org/officeDocument/2006/relationships/hyperlink" Target="mailto:mtwalk99@yahoo.co.jp" TargetMode="External"/><Relationship Id="rId15" Type="http://schemas.openxmlformats.org/officeDocument/2006/relationships/hyperlink" Target="mailto:f-longyrotcr@ace.ocn.ne.jp" TargetMode="External"/><Relationship Id="rId10" Type="http://schemas.openxmlformats.org/officeDocument/2006/relationships/hyperlink" Target="mailto:kazuko7007@live.jp" TargetMode="External"/><Relationship Id="rId19" Type="http://schemas.openxmlformats.org/officeDocument/2006/relationships/hyperlink" Target="mailto:kobee_br@yahoo.co.jp" TargetMode="External"/><Relationship Id="rId4" Type="http://schemas.openxmlformats.org/officeDocument/2006/relationships/hyperlink" Target="mailto:Michi.19511022@gmail.com" TargetMode="External"/><Relationship Id="rId9" Type="http://schemas.openxmlformats.org/officeDocument/2006/relationships/hyperlink" Target="mailto:futakahisa0211@gmail.com" TargetMode="External"/><Relationship Id="rId14" Type="http://schemas.openxmlformats.org/officeDocument/2006/relationships/hyperlink" Target="mailto:rxv7vbiwggm36dr7i2mn@docomo.ne.jp"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hyperlink" Target="mailto:mtwalk99@yahoo.co.jp" TargetMode="External"/><Relationship Id="rId1" Type="http://schemas.openxmlformats.org/officeDocument/2006/relationships/hyperlink" Target="mailto:kazuko7007@live.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kitayou1949@yahoo.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AH42"/>
  <sheetViews>
    <sheetView view="pageBreakPreview" topLeftCell="A13" zoomScaleNormal="100" workbookViewId="0">
      <selection activeCell="G21" sqref="G21:I21"/>
    </sheetView>
  </sheetViews>
  <sheetFormatPr defaultColWidth="9" defaultRowHeight="13.5"/>
  <cols>
    <col min="1" max="1" width="9.5" style="156" customWidth="1"/>
    <col min="2" max="2" width="4.125" style="156" customWidth="1"/>
    <col min="3" max="3" width="15.125" style="156" customWidth="1"/>
    <col min="4" max="5" width="5.25" style="156" customWidth="1"/>
    <col min="6" max="6" width="5.125" style="156" customWidth="1"/>
    <col min="7" max="7" width="13.125" style="156" customWidth="1"/>
    <col min="8" max="8" width="7.5" style="156" customWidth="1"/>
    <col min="9" max="9" width="10.5" style="156" customWidth="1"/>
    <col min="10" max="10" width="5.25" style="156" customWidth="1"/>
    <col min="11" max="12" width="8.5" style="156" customWidth="1"/>
    <col min="13" max="13" width="5.5" style="156" customWidth="1"/>
    <col min="14" max="14" width="1.5" style="156" customWidth="1"/>
    <col min="15" max="15" width="5.125" style="156" customWidth="1"/>
    <col min="16" max="22" width="9" style="156" customWidth="1"/>
    <col min="23" max="23" width="20.5" style="156" customWidth="1"/>
    <col min="24" max="24" width="1.5" style="156" customWidth="1"/>
    <col min="25" max="25" width="9" style="156"/>
    <col min="26" max="26" width="18.125" style="156" customWidth="1"/>
    <col min="27" max="16384" width="9" style="156"/>
  </cols>
  <sheetData>
    <row r="2" spans="1:26" ht="17.25" customHeight="1">
      <c r="B2" s="190" t="s">
        <v>0</v>
      </c>
      <c r="C2" s="191"/>
      <c r="D2" s="157" t="s">
        <v>1</v>
      </c>
      <c r="E2" s="158"/>
    </row>
    <row r="3" spans="1:26" ht="17.25" customHeight="1">
      <c r="B3" s="192" t="s">
        <v>2</v>
      </c>
      <c r="C3" s="193"/>
      <c r="D3" s="193"/>
      <c r="E3" s="191"/>
      <c r="F3" s="191"/>
      <c r="G3" s="191"/>
      <c r="H3" s="191"/>
      <c r="I3" s="191"/>
      <c r="J3" s="191"/>
      <c r="K3" s="191"/>
      <c r="L3" s="191"/>
      <c r="M3" s="191"/>
      <c r="W3" s="187" t="s">
        <v>3</v>
      </c>
    </row>
    <row r="4" spans="1:26" ht="13.5" customHeight="1">
      <c r="B4" s="198" t="s">
        <v>4</v>
      </c>
      <c r="C4" s="199"/>
      <c r="D4" s="199"/>
      <c r="E4" s="199"/>
      <c r="F4" s="199"/>
      <c r="G4" s="194" t="s">
        <v>5</v>
      </c>
      <c r="H4" s="195"/>
      <c r="I4" s="195"/>
      <c r="J4" s="196" t="s">
        <v>6</v>
      </c>
      <c r="K4" s="196"/>
      <c r="L4" s="196" t="s">
        <v>7</v>
      </c>
      <c r="M4" s="197"/>
      <c r="O4" s="176">
        <v>29</v>
      </c>
      <c r="P4" s="204" t="s">
        <v>8</v>
      </c>
      <c r="Q4" s="205"/>
      <c r="R4" s="206" t="str">
        <f>IF($O4="","",VLOOKUP($O4,会員名簿!$A$4:$J$71,2))</f>
        <v>棚橋　久明</v>
      </c>
      <c r="S4" s="206" t="s">
        <v>9</v>
      </c>
      <c r="T4" s="188" t="s">
        <v>10</v>
      </c>
      <c r="U4" s="207" t="str">
        <f>IF($O4="","",VLOOKUP($O4,会員名簿!$A$4:$Q$71,17))</f>
        <v>・0584-64-2582 (自宅) 
・080-1612-2291</v>
      </c>
      <c r="V4" s="207"/>
      <c r="W4" s="208"/>
    </row>
    <row r="5" spans="1:26" ht="13.5" customHeight="1">
      <c r="B5" s="200"/>
      <c r="C5" s="201"/>
      <c r="D5" s="201"/>
      <c r="E5" s="201"/>
      <c r="F5" s="201"/>
      <c r="G5" s="209" t="s">
        <v>11</v>
      </c>
      <c r="H5" s="210"/>
      <c r="I5" s="211"/>
      <c r="J5" s="236" t="s">
        <v>12</v>
      </c>
      <c r="K5" s="237"/>
      <c r="L5" s="236" t="s">
        <v>13</v>
      </c>
      <c r="M5" s="240"/>
      <c r="O5" s="212" t="s">
        <v>14</v>
      </c>
      <c r="P5" s="213"/>
      <c r="Q5" s="213"/>
      <c r="R5" s="213"/>
      <c r="S5" s="213"/>
      <c r="T5" s="213"/>
      <c r="U5" s="213"/>
      <c r="V5" s="213"/>
      <c r="W5" s="214"/>
    </row>
    <row r="6" spans="1:26" ht="18" customHeight="1">
      <c r="B6" s="200"/>
      <c r="C6" s="201"/>
      <c r="D6" s="201"/>
      <c r="E6" s="201"/>
      <c r="F6" s="201"/>
      <c r="G6" s="215" t="s">
        <v>15</v>
      </c>
      <c r="H6" s="216"/>
      <c r="I6" s="217"/>
      <c r="J6" s="238"/>
      <c r="K6" s="239"/>
      <c r="L6" s="238"/>
      <c r="M6" s="241"/>
      <c r="O6" s="218" t="s">
        <v>16</v>
      </c>
      <c r="P6" s="219"/>
      <c r="Q6" s="219"/>
      <c r="R6" s="220"/>
      <c r="S6" s="221" t="s">
        <v>17</v>
      </c>
      <c r="T6" s="219"/>
      <c r="U6" s="220"/>
      <c r="V6" s="222" t="s">
        <v>18</v>
      </c>
      <c r="W6" s="223"/>
    </row>
    <row r="7" spans="1:26" ht="15" customHeight="1">
      <c r="B7" s="202"/>
      <c r="C7" s="203"/>
      <c r="D7" s="203"/>
      <c r="E7" s="203"/>
      <c r="F7" s="203"/>
      <c r="G7" s="224" t="s">
        <v>19</v>
      </c>
      <c r="H7" s="225"/>
      <c r="I7" s="226"/>
      <c r="J7" s="227" t="s">
        <v>20</v>
      </c>
      <c r="K7" s="227"/>
      <c r="L7" s="228" t="s">
        <v>21</v>
      </c>
      <c r="M7" s="229"/>
      <c r="O7" s="230" t="s">
        <v>22</v>
      </c>
      <c r="P7" s="231"/>
      <c r="Q7" s="231"/>
      <c r="R7" s="231"/>
      <c r="S7" s="231"/>
      <c r="T7" s="231"/>
      <c r="U7" s="231"/>
      <c r="V7" s="231"/>
      <c r="W7" s="232"/>
    </row>
    <row r="8" spans="1:26" ht="31.5" customHeight="1">
      <c r="B8" s="242" t="s">
        <v>23</v>
      </c>
      <c r="C8" s="243"/>
      <c r="D8" s="244" t="s">
        <v>24</v>
      </c>
      <c r="E8" s="244"/>
      <c r="F8" s="244"/>
      <c r="G8" s="245"/>
      <c r="H8" s="246" t="s">
        <v>25</v>
      </c>
      <c r="I8" s="243"/>
      <c r="J8" s="244" t="s">
        <v>26</v>
      </c>
      <c r="K8" s="244"/>
      <c r="L8" s="244"/>
      <c r="M8" s="247"/>
      <c r="O8" s="233"/>
      <c r="P8" s="234"/>
      <c r="Q8" s="234"/>
      <c r="R8" s="234"/>
      <c r="S8" s="234"/>
      <c r="T8" s="234"/>
      <c r="U8" s="234"/>
      <c r="V8" s="234"/>
      <c r="W8" s="235"/>
      <c r="Y8" s="189"/>
      <c r="Z8" s="159" t="s">
        <v>27</v>
      </c>
    </row>
    <row r="9" spans="1:26" ht="31.5" customHeight="1">
      <c r="B9" s="248" t="s">
        <v>28</v>
      </c>
      <c r="C9" s="249"/>
      <c r="D9" s="250" t="s">
        <v>29</v>
      </c>
      <c r="E9" s="251"/>
      <c r="F9" s="251"/>
      <c r="G9" s="252"/>
      <c r="H9" s="253" t="s">
        <v>30</v>
      </c>
      <c r="I9" s="254"/>
      <c r="J9" s="255" t="s">
        <v>31</v>
      </c>
      <c r="K9" s="256"/>
      <c r="L9" s="256"/>
      <c r="M9" s="257"/>
      <c r="O9" s="233"/>
      <c r="P9" s="234"/>
      <c r="Q9" s="234"/>
      <c r="R9" s="234"/>
      <c r="S9" s="234"/>
      <c r="T9" s="234"/>
      <c r="U9" s="234"/>
      <c r="V9" s="234"/>
      <c r="W9" s="235"/>
      <c r="Y9" s="159"/>
      <c r="Z9" s="159" t="s">
        <v>31</v>
      </c>
    </row>
    <row r="10" spans="1:26" ht="31.5" customHeight="1">
      <c r="B10" s="248" t="s">
        <v>32</v>
      </c>
      <c r="C10" s="249"/>
      <c r="D10" s="258" t="s">
        <v>33</v>
      </c>
      <c r="E10" s="259"/>
      <c r="F10" s="259"/>
      <c r="G10" s="259"/>
      <c r="H10" s="259"/>
      <c r="I10" s="259"/>
      <c r="J10" s="259"/>
      <c r="K10" s="259"/>
      <c r="L10" s="259"/>
      <c r="M10" s="260"/>
      <c r="O10" s="233"/>
      <c r="P10" s="234"/>
      <c r="Q10" s="234"/>
      <c r="R10" s="234"/>
      <c r="S10" s="234"/>
      <c r="T10" s="234"/>
      <c r="U10" s="234"/>
      <c r="V10" s="234"/>
      <c r="W10" s="235"/>
      <c r="Z10" s="159" t="s">
        <v>34</v>
      </c>
    </row>
    <row r="11" spans="1:26" ht="31.5" customHeight="1">
      <c r="B11" s="248" t="s">
        <v>35</v>
      </c>
      <c r="C11" s="249"/>
      <c r="D11" s="261">
        <v>0.70833333333333304</v>
      </c>
      <c r="E11" s="256"/>
      <c r="F11" s="256"/>
      <c r="G11" s="262"/>
      <c r="H11" s="253" t="s">
        <v>36</v>
      </c>
      <c r="I11" s="254"/>
      <c r="J11" s="263" t="s">
        <v>37</v>
      </c>
      <c r="K11" s="264"/>
      <c r="L11" s="264"/>
      <c r="M11" s="265"/>
      <c r="O11" s="292" t="s">
        <v>38</v>
      </c>
      <c r="P11" s="177" t="s">
        <v>39</v>
      </c>
      <c r="Q11" s="266" t="s">
        <v>40</v>
      </c>
      <c r="R11" s="266"/>
      <c r="S11" s="266"/>
      <c r="T11" s="266"/>
      <c r="U11" s="266"/>
      <c r="V11" s="266"/>
      <c r="W11" s="267"/>
      <c r="Z11" s="159" t="s">
        <v>41</v>
      </c>
    </row>
    <row r="12" spans="1:26" ht="31.5" customHeight="1">
      <c r="A12" s="160" t="s">
        <v>42</v>
      </c>
      <c r="B12" s="268" t="s">
        <v>43</v>
      </c>
      <c r="C12" s="269"/>
      <c r="D12" s="251" t="s">
        <v>44</v>
      </c>
      <c r="E12" s="269"/>
      <c r="F12" s="269"/>
      <c r="G12" s="269"/>
      <c r="H12" s="269"/>
      <c r="I12" s="269"/>
      <c r="J12" s="269"/>
      <c r="K12" s="269"/>
      <c r="L12" s="269"/>
      <c r="M12" s="270"/>
      <c r="O12" s="293"/>
      <c r="P12" s="178" t="s">
        <v>45</v>
      </c>
      <c r="Q12" s="271" t="s">
        <v>46</v>
      </c>
      <c r="R12" s="271"/>
      <c r="S12" s="272" t="s">
        <v>47</v>
      </c>
      <c r="T12" s="273"/>
      <c r="U12" s="273"/>
      <c r="V12" s="273"/>
      <c r="W12" s="274"/>
      <c r="Z12" s="159" t="s">
        <v>48</v>
      </c>
    </row>
    <row r="13" spans="1:26" ht="28.5" customHeight="1">
      <c r="A13" s="161" t="s">
        <v>49</v>
      </c>
      <c r="B13" s="162" t="s">
        <v>50</v>
      </c>
      <c r="C13" s="163" t="s">
        <v>51</v>
      </c>
      <c r="D13" s="164" t="s">
        <v>52</v>
      </c>
      <c r="E13" s="165" t="s">
        <v>53</v>
      </c>
      <c r="F13" s="166" t="s">
        <v>54</v>
      </c>
      <c r="G13" s="275" t="s">
        <v>55</v>
      </c>
      <c r="H13" s="276"/>
      <c r="I13" s="276"/>
      <c r="J13" s="277"/>
      <c r="K13" s="277"/>
      <c r="L13" s="278"/>
      <c r="M13" s="179" t="s">
        <v>56</v>
      </c>
      <c r="O13" s="230" t="s">
        <v>57</v>
      </c>
      <c r="P13" s="231"/>
      <c r="Q13" s="231"/>
      <c r="R13" s="231"/>
      <c r="S13" s="231"/>
      <c r="T13" s="231"/>
      <c r="U13" s="231"/>
      <c r="V13" s="231"/>
      <c r="W13" s="232"/>
      <c r="Z13" s="159" t="s">
        <v>58</v>
      </c>
    </row>
    <row r="14" spans="1:26" ht="33" customHeight="1">
      <c r="A14" s="160">
        <v>7</v>
      </c>
      <c r="B14" s="167" t="s">
        <v>59</v>
      </c>
      <c r="C14" s="163" t="str">
        <f>IF($A14="","",VLOOKUP($A14,会員名簿!$A$4:$J$71,2))</f>
        <v xml:space="preserve">衣斐　剛人
</v>
      </c>
      <c r="D14" s="163" t="str">
        <f>IF($A14="","",VLOOKUP($A14,会員名簿!$A$4:$J$71,3))</f>
        <v>男</v>
      </c>
      <c r="E14" s="163">
        <f ca="1">IF($A14="","",VLOOKUP($A14,会員名簿!$A$4:$J$71,4))</f>
        <v>72</v>
      </c>
      <c r="F14" s="163" t="str">
        <f>IF($A14="","",VLOOKUP($A14,会員名簿!$A$4:$J$71,5))</f>
        <v>B</v>
      </c>
      <c r="G14" s="279" t="str">
        <f>IF($A14="","",VLOOKUP($A14,会員名簿!$A$4:$J$71,6))</f>
        <v>揖斐郡揖斐川町小島374</v>
      </c>
      <c r="H14" s="280"/>
      <c r="I14" s="280"/>
      <c r="J14" s="281" t="str">
        <f>IF($A14="","",VLOOKUP($A14,会員名簿!$A$4:$J$71,7))</f>
        <v>0585-22-1939 (家族宅)
090-5609-6632</v>
      </c>
      <c r="K14" s="281"/>
      <c r="L14" s="282"/>
      <c r="M14" s="180">
        <f>IF($A14="","",VLOOKUP($A14,会員名簿!$A$4:$J$71,8))</f>
        <v>5</v>
      </c>
      <c r="O14" s="233"/>
      <c r="P14" s="234"/>
      <c r="Q14" s="234"/>
      <c r="R14" s="234"/>
      <c r="S14" s="234"/>
      <c r="T14" s="234"/>
      <c r="U14" s="234"/>
      <c r="V14" s="234"/>
      <c r="W14" s="235"/>
      <c r="Z14" s="159" t="s">
        <v>60</v>
      </c>
    </row>
    <row r="15" spans="1:26" s="155" customFormat="1" ht="33" customHeight="1">
      <c r="A15" s="160">
        <v>47</v>
      </c>
      <c r="B15" s="167" t="s">
        <v>61</v>
      </c>
      <c r="C15" s="163" t="str">
        <f>IF($A15="","",VLOOKUP($A15,会員名簿!$A$4:$J$71,2))</f>
        <v>松久　誠司</v>
      </c>
      <c r="D15" s="163" t="str">
        <f>IF($A15="","",VLOOKUP($A15,会員名簿!$A$4:$J$71,3))</f>
        <v>男</v>
      </c>
      <c r="E15" s="163">
        <f ca="1">IF($A15="","",VLOOKUP($A15,会員名簿!$A$4:$J$71,4))</f>
        <v>61</v>
      </c>
      <c r="F15" s="163" t="str">
        <f>IF($A15="","",VLOOKUP($A15,会員名簿!$A$4:$J$71,5))</f>
        <v>A</v>
      </c>
      <c r="G15" s="279" t="str">
        <f>IF($A15="","",VLOOKUP($A15,会員名簿!$A$4:$J$71,6))</f>
        <v>揖斐郡大野町松山104-1</v>
      </c>
      <c r="H15" s="280"/>
      <c r="I15" s="280"/>
      <c r="J15" s="281" t="str">
        <f>IF($A15="","",VLOOKUP($A15,会員名簿!$A$4:$J$71,7))</f>
        <v>0585-32-2282(家族宅)
090-7036-9940</v>
      </c>
      <c r="K15" s="281"/>
      <c r="L15" s="282"/>
      <c r="M15" s="180">
        <f>IF($A15="","",VLOOKUP($A15,会員名簿!$A$4:$J$71,8))</f>
        <v>5</v>
      </c>
      <c r="O15" s="233"/>
      <c r="P15" s="234"/>
      <c r="Q15" s="234"/>
      <c r="R15" s="234"/>
      <c r="S15" s="234"/>
      <c r="T15" s="234"/>
      <c r="U15" s="234"/>
      <c r="V15" s="234"/>
      <c r="W15" s="235"/>
      <c r="Z15" s="159" t="s">
        <v>62</v>
      </c>
    </row>
    <row r="16" spans="1:26" s="155" customFormat="1" ht="33" customHeight="1">
      <c r="A16" s="160"/>
      <c r="B16" s="167"/>
      <c r="C16" s="163" t="s">
        <v>63</v>
      </c>
      <c r="D16" s="163" t="s">
        <v>64</v>
      </c>
      <c r="E16" s="163" t="str">
        <f>IF($A16="","",VLOOKUP($A16,会員名簿!$A$4:$J$71,4))</f>
        <v/>
      </c>
      <c r="F16" s="163" t="str">
        <f>IF($A16="","",VLOOKUP($A16,会員名簿!$A$4:$J$71,5))</f>
        <v/>
      </c>
      <c r="G16" s="279" t="str">
        <f>IF($A16="","",VLOOKUP($A16,会員名簿!$A$4:$J$71,6))</f>
        <v/>
      </c>
      <c r="H16" s="280"/>
      <c r="I16" s="280"/>
      <c r="J16" s="281" t="s">
        <v>65</v>
      </c>
      <c r="K16" s="281"/>
      <c r="L16" s="282"/>
      <c r="M16" s="180" t="str">
        <f>IF($A16="","",VLOOKUP($A16,会員名簿!$A$4:$J$71,8))</f>
        <v/>
      </c>
      <c r="O16" s="233"/>
      <c r="P16" s="234"/>
      <c r="Q16" s="234"/>
      <c r="R16" s="234"/>
      <c r="S16" s="234"/>
      <c r="T16" s="234"/>
      <c r="U16" s="234"/>
      <c r="V16" s="234"/>
      <c r="W16" s="235"/>
    </row>
    <row r="17" spans="1:34" s="155" customFormat="1" ht="32.25" customHeight="1">
      <c r="A17" s="160"/>
      <c r="B17" s="167"/>
      <c r="C17" s="163" t="s">
        <v>66</v>
      </c>
      <c r="D17" s="163" t="s">
        <v>67</v>
      </c>
      <c r="E17" s="163">
        <v>73</v>
      </c>
      <c r="F17" s="163" t="s">
        <v>68</v>
      </c>
      <c r="G17" s="279" t="s">
        <v>69</v>
      </c>
      <c r="H17" s="280"/>
      <c r="I17" s="280"/>
      <c r="J17" s="281" t="s">
        <v>70</v>
      </c>
      <c r="K17" s="281"/>
      <c r="L17" s="282"/>
      <c r="M17" s="180" t="str">
        <f>IF($A17="","",VLOOKUP($A17,会員名簿!$A$4:$J$71,8))</f>
        <v/>
      </c>
      <c r="O17" s="233"/>
      <c r="P17" s="234"/>
      <c r="Q17" s="234"/>
      <c r="R17" s="234"/>
      <c r="S17" s="234"/>
      <c r="T17" s="234"/>
      <c r="U17" s="234"/>
      <c r="V17" s="234"/>
      <c r="W17" s="235"/>
    </row>
    <row r="18" spans="1:34" s="155" customFormat="1" ht="32.25" customHeight="1">
      <c r="A18" s="160"/>
      <c r="B18" s="167"/>
      <c r="C18" s="163" t="s">
        <v>66</v>
      </c>
      <c r="D18" s="163" t="s">
        <v>64</v>
      </c>
      <c r="E18" s="163">
        <v>73</v>
      </c>
      <c r="F18" s="163" t="str">
        <f>IF($A18="","",VLOOKUP($A18,会員名簿!$A$4:$J$71,5))</f>
        <v/>
      </c>
      <c r="G18" s="279" t="s">
        <v>71</v>
      </c>
      <c r="H18" s="280"/>
      <c r="I18" s="280"/>
      <c r="J18" s="281" t="str">
        <f>IF($A18="","",VLOOKUP($A18,会員名簿!$A$4:$J$71,7))</f>
        <v/>
      </c>
      <c r="K18" s="281"/>
      <c r="L18" s="282"/>
      <c r="M18" s="180" t="str">
        <f>IF($A18="","",VLOOKUP($A18,会員名簿!$A$4:$J$71,8))</f>
        <v/>
      </c>
      <c r="O18" s="233"/>
      <c r="P18" s="234"/>
      <c r="Q18" s="234"/>
      <c r="R18" s="234"/>
      <c r="S18" s="234"/>
      <c r="T18" s="234"/>
      <c r="U18" s="234"/>
      <c r="V18" s="234"/>
      <c r="W18" s="235"/>
    </row>
    <row r="19" spans="1:34" s="155" customFormat="1" ht="32.25" customHeight="1">
      <c r="A19" s="160"/>
      <c r="B19" s="167"/>
      <c r="C19" s="163" t="str">
        <f>IF($A19="","",VLOOKUP($A19,会員名簿!$A$4:$J$71,2))</f>
        <v/>
      </c>
      <c r="D19" s="163" t="str">
        <f>IF($A19="","",VLOOKUP($A19,会員名簿!$A$4:$J$71,3))</f>
        <v/>
      </c>
      <c r="E19" s="163" t="str">
        <f>IF($A19="","",VLOOKUP($A19,会員名簿!$A$4:$J$71,4))</f>
        <v/>
      </c>
      <c r="F19" s="163" t="str">
        <f>IF($A19="","",VLOOKUP($A19,会員名簿!$A$4:$J$71,5))</f>
        <v/>
      </c>
      <c r="G19" s="283"/>
      <c r="H19" s="281"/>
      <c r="I19" s="281"/>
      <c r="J19" s="281" t="str">
        <f>IF($A19="","",VLOOKUP($A19,会員名簿!$A$4:$J$71,7))</f>
        <v/>
      </c>
      <c r="K19" s="281"/>
      <c r="L19" s="282"/>
      <c r="M19" s="180" t="str">
        <f>IF($A19="","",VLOOKUP($A19,会員名簿!$A$4:$J$71,8))</f>
        <v/>
      </c>
      <c r="O19" s="233"/>
      <c r="P19" s="234"/>
      <c r="Q19" s="234"/>
      <c r="R19" s="234"/>
      <c r="S19" s="234"/>
      <c r="T19" s="234"/>
      <c r="U19" s="234"/>
      <c r="V19" s="234"/>
      <c r="W19" s="235"/>
    </row>
    <row r="20" spans="1:34" s="155" customFormat="1" ht="32.25" customHeight="1">
      <c r="A20" s="160"/>
      <c r="B20" s="167"/>
      <c r="C20" s="163" t="s">
        <v>66</v>
      </c>
      <c r="D20" s="163" t="s">
        <v>64</v>
      </c>
      <c r="E20" s="163"/>
      <c r="F20" s="163" t="str">
        <f>IF($A20="","",VLOOKUP($A20,会員名簿!$A$4:$J$71,5))</f>
        <v/>
      </c>
      <c r="G20" s="283" t="s">
        <v>72</v>
      </c>
      <c r="H20" s="281"/>
      <c r="I20" s="281"/>
      <c r="J20" s="281" t="s">
        <v>73</v>
      </c>
      <c r="K20" s="281"/>
      <c r="L20" s="282"/>
      <c r="M20" s="180" t="str">
        <f>IF($A20="","",VLOOKUP($A20,会員名簿!$A$4:$J$71,8))</f>
        <v/>
      </c>
      <c r="O20" s="233"/>
      <c r="P20" s="234"/>
      <c r="Q20" s="234"/>
      <c r="R20" s="234"/>
      <c r="S20" s="234"/>
      <c r="T20" s="234"/>
      <c r="U20" s="234"/>
      <c r="V20" s="234"/>
      <c r="W20" s="235"/>
    </row>
    <row r="21" spans="1:34" s="155" customFormat="1" ht="32.25" customHeight="1">
      <c r="A21" s="160"/>
      <c r="B21" s="167"/>
      <c r="C21" s="163" t="str">
        <f>IF($A21="","",VLOOKUP($A21,会員名簿!$A$4:$J$71,2))</f>
        <v/>
      </c>
      <c r="D21" s="163" t="str">
        <f>IF($A21="","",VLOOKUP($A21,会員名簿!$A$4:$J$71,3))</f>
        <v/>
      </c>
      <c r="E21" s="163" t="str">
        <f>IF($A21="","",VLOOKUP($A21,会員名簿!$A$4:$J$71,4))</f>
        <v/>
      </c>
      <c r="F21" s="163" t="str">
        <f>IF($A21="","",VLOOKUP($A21,会員名簿!$A$4:$J$71,5))</f>
        <v/>
      </c>
      <c r="G21" s="283" t="str">
        <f>IF($A21="","",VLOOKUP($A21,会員名簿!$A$4:$J$71,6))</f>
        <v/>
      </c>
      <c r="H21" s="281"/>
      <c r="I21" s="281"/>
      <c r="J21" s="281" t="str">
        <f>IF($A21="","",VLOOKUP($A21,会員名簿!$A$4:$J$71,7))</f>
        <v/>
      </c>
      <c r="K21" s="281"/>
      <c r="L21" s="282"/>
      <c r="M21" s="180" t="str">
        <f>IF($A21="","",VLOOKUP($A21,会員名簿!$A$4:$J$71,8))</f>
        <v/>
      </c>
      <c r="O21" s="233"/>
      <c r="P21" s="234"/>
      <c r="Q21" s="234"/>
      <c r="R21" s="234"/>
      <c r="S21" s="234"/>
      <c r="T21" s="234"/>
      <c r="U21" s="234"/>
      <c r="V21" s="234"/>
      <c r="W21" s="235"/>
    </row>
    <row r="22" spans="1:34" s="155" customFormat="1" ht="32.25" customHeight="1">
      <c r="A22" s="160"/>
      <c r="B22" s="167"/>
      <c r="C22" s="163" t="str">
        <f>IF($A22="","",VLOOKUP($A22,会員名簿!$A$4:$J$71,2))</f>
        <v/>
      </c>
      <c r="D22" s="163" t="str">
        <f>IF($A22="","",VLOOKUP($A22,会員名簿!$A$4:$J$71,3))</f>
        <v/>
      </c>
      <c r="E22" s="163" t="str">
        <f>IF($A22="","",VLOOKUP($A22,会員名簿!$A$4:$J$71,4))</f>
        <v/>
      </c>
      <c r="F22" s="163" t="str">
        <f>IF($A22="","",VLOOKUP($A22,会員名簿!$A$4:$J$71,5))</f>
        <v/>
      </c>
      <c r="G22" s="283" t="str">
        <f>IF($A22="","",VLOOKUP($A22,会員名簿!$A$4:$J$71,6))</f>
        <v/>
      </c>
      <c r="H22" s="281"/>
      <c r="I22" s="281"/>
      <c r="J22" s="281" t="str">
        <f>IF($A22="","",VLOOKUP($A22,会員名簿!$A$4:$J$71,7))</f>
        <v/>
      </c>
      <c r="K22" s="281"/>
      <c r="L22" s="282"/>
      <c r="M22" s="180" t="str">
        <f>IF($A22="","",VLOOKUP($A22,会員名簿!$A$4:$J$71,8))</f>
        <v/>
      </c>
      <c r="O22" s="233"/>
      <c r="P22" s="234"/>
      <c r="Q22" s="234"/>
      <c r="R22" s="234"/>
      <c r="S22" s="234"/>
      <c r="T22" s="234"/>
      <c r="U22" s="234"/>
      <c r="V22" s="234"/>
      <c r="W22" s="235"/>
    </row>
    <row r="23" spans="1:34" s="155" customFormat="1" ht="32.25" customHeight="1">
      <c r="A23" s="160"/>
      <c r="B23" s="167"/>
      <c r="C23" s="163" t="str">
        <f>IF($A23="","",VLOOKUP($A23,会員名簿!$A$4:$J$71,2))</f>
        <v/>
      </c>
      <c r="D23" s="163" t="str">
        <f>IF($A23="","",VLOOKUP($A23,会員名簿!$A$4:$J$71,3))</f>
        <v/>
      </c>
      <c r="E23" s="163" t="str">
        <f>IF($A23="","",VLOOKUP($A23,会員名簿!$A$4:$J$71,4))</f>
        <v/>
      </c>
      <c r="F23" s="163" t="str">
        <f>IF($A23="","",VLOOKUP($A23,会員名簿!$A$4:$J$71,5))</f>
        <v/>
      </c>
      <c r="G23" s="283" t="str">
        <f>IF($A23="","",VLOOKUP($A23,会員名簿!$A$4:$J$71,6))</f>
        <v/>
      </c>
      <c r="H23" s="281"/>
      <c r="I23" s="281"/>
      <c r="J23" s="281" t="str">
        <f>IF($A23="","",VLOOKUP($A23,会員名簿!$A$4:$J$71,7))</f>
        <v/>
      </c>
      <c r="K23" s="281"/>
      <c r="L23" s="282"/>
      <c r="M23" s="180" t="str">
        <f>IF($A23="","",VLOOKUP($A23,会員名簿!$A$4:$J$71,8))</f>
        <v/>
      </c>
      <c r="O23" s="233"/>
      <c r="P23" s="234"/>
      <c r="Q23" s="234"/>
      <c r="R23" s="234"/>
      <c r="S23" s="234"/>
      <c r="T23" s="234"/>
      <c r="U23" s="234"/>
      <c r="V23" s="234"/>
      <c r="W23" s="235"/>
      <c r="Y23" s="156"/>
      <c r="AA23" s="156"/>
      <c r="AB23" s="156"/>
      <c r="AC23" s="156"/>
      <c r="AD23" s="156"/>
      <c r="AE23" s="156"/>
      <c r="AF23" s="156"/>
      <c r="AG23" s="156"/>
      <c r="AH23" s="156"/>
    </row>
    <row r="24" spans="1:34" s="155" customFormat="1" ht="32.25" customHeight="1">
      <c r="A24" s="160"/>
      <c r="B24" s="167"/>
      <c r="C24" s="163" t="str">
        <f>IF($A24="","",VLOOKUP($A24,会員名簿!$A$4:$J$71,2))</f>
        <v/>
      </c>
      <c r="D24" s="163" t="str">
        <f>IF($A24="","",VLOOKUP($A24,会員名簿!$A$4:$J$71,3))</f>
        <v/>
      </c>
      <c r="E24" s="163" t="str">
        <f>IF($A24="","",VLOOKUP($A24,会員名簿!$A$4:$J$71,4))</f>
        <v/>
      </c>
      <c r="F24" s="163" t="str">
        <f>IF($A24="","",VLOOKUP($A24,会員名簿!$A$4:$J$71,5))</f>
        <v/>
      </c>
      <c r="G24" s="283" t="str">
        <f>IF($A24="","",VLOOKUP($A24,会員名簿!$A$4:$J$71,6))</f>
        <v/>
      </c>
      <c r="H24" s="281"/>
      <c r="I24" s="281"/>
      <c r="J24" s="281" t="str">
        <f>IF($A24="","",VLOOKUP($A24,会員名簿!$A$4:$J$71,7))</f>
        <v/>
      </c>
      <c r="K24" s="281"/>
      <c r="L24" s="282"/>
      <c r="M24" s="180" t="str">
        <f>IF($A24="","",VLOOKUP($A24,会員名簿!$A$4:$J$71,8))</f>
        <v/>
      </c>
      <c r="O24" s="233"/>
      <c r="P24" s="234"/>
      <c r="Q24" s="234"/>
      <c r="R24" s="234"/>
      <c r="S24" s="234"/>
      <c r="T24" s="234"/>
      <c r="U24" s="234"/>
      <c r="V24" s="234"/>
      <c r="W24" s="235"/>
      <c r="Y24" s="156"/>
      <c r="Z24" s="156"/>
      <c r="AA24" s="156"/>
      <c r="AB24" s="156"/>
      <c r="AC24" s="156"/>
      <c r="AD24" s="156"/>
      <c r="AE24" s="156"/>
      <c r="AF24" s="156"/>
      <c r="AG24" s="156"/>
      <c r="AH24" s="156"/>
    </row>
    <row r="25" spans="1:34" s="155" customFormat="1" ht="32.25" customHeight="1">
      <c r="A25" s="160"/>
      <c r="B25" s="168"/>
      <c r="C25" s="169" t="str">
        <f>IF($A25="","",VLOOKUP($A25,会員名簿!$A$4:$J$71,2))</f>
        <v/>
      </c>
      <c r="D25" s="169" t="str">
        <f>IF($A25="","",VLOOKUP($A25,会員名簿!$A$4:$J$71,3))</f>
        <v/>
      </c>
      <c r="E25" s="169" t="str">
        <f>IF($A25="","",VLOOKUP($A25,会員名簿!$A$4:$J$71,4))</f>
        <v/>
      </c>
      <c r="F25" s="169" t="str">
        <f>IF($A25="","",VLOOKUP($A25,会員名簿!$A$4:$J$71,5))</f>
        <v/>
      </c>
      <c r="G25" s="299" t="str">
        <f>IF($A25="","",VLOOKUP($A25,会員名簿!$A$4:$J$71,6))</f>
        <v/>
      </c>
      <c r="H25" s="300"/>
      <c r="I25" s="300"/>
      <c r="J25" s="300" t="str">
        <f>IF($A25="","",VLOOKUP($A25,会員名簿!$A$4:$J$71,7))</f>
        <v/>
      </c>
      <c r="K25" s="300"/>
      <c r="L25" s="301"/>
      <c r="M25" s="181" t="str">
        <f>IF($A25="","",VLOOKUP($A25,会員名簿!$A$4:$J$71,8))</f>
        <v/>
      </c>
      <c r="O25" s="233"/>
      <c r="P25" s="234"/>
      <c r="Q25" s="234"/>
      <c r="R25" s="234"/>
      <c r="S25" s="234"/>
      <c r="T25" s="234"/>
      <c r="U25" s="234"/>
      <c r="V25" s="234"/>
      <c r="W25" s="235"/>
      <c r="Y25" s="156"/>
      <c r="Z25" s="156"/>
      <c r="AA25" s="156"/>
      <c r="AB25" s="156"/>
      <c r="AC25" s="156"/>
      <c r="AD25" s="156"/>
      <c r="AE25" s="156"/>
      <c r="AF25" s="156"/>
      <c r="AG25" s="156"/>
      <c r="AH25" s="156"/>
    </row>
    <row r="26" spans="1:34" s="155" customFormat="1" ht="15.75" customHeight="1">
      <c r="B26" s="302" t="s">
        <v>74</v>
      </c>
      <c r="C26" s="303"/>
      <c r="D26" s="284" t="s">
        <v>75</v>
      </c>
      <c r="E26" s="304"/>
      <c r="F26" s="285"/>
      <c r="G26" s="170" t="s">
        <v>76</v>
      </c>
      <c r="H26" s="284" t="s">
        <v>77</v>
      </c>
      <c r="I26" s="285"/>
      <c r="J26" s="182"/>
      <c r="K26" s="183"/>
      <c r="L26" s="183"/>
      <c r="M26" s="184"/>
      <c r="O26" s="233"/>
      <c r="P26" s="234"/>
      <c r="Q26" s="234"/>
      <c r="R26" s="234"/>
      <c r="S26" s="234"/>
      <c r="T26" s="234"/>
      <c r="U26" s="234"/>
      <c r="V26" s="234"/>
      <c r="W26" s="235"/>
      <c r="Y26" s="156"/>
      <c r="Z26" s="156"/>
      <c r="AA26" s="156"/>
      <c r="AB26" s="156"/>
      <c r="AC26" s="156"/>
      <c r="AD26" s="156"/>
      <c r="AE26" s="156"/>
      <c r="AF26" s="156"/>
      <c r="AG26" s="156"/>
      <c r="AH26" s="156"/>
    </row>
    <row r="27" spans="1:34" s="155" customFormat="1" ht="20.100000000000001" customHeight="1">
      <c r="A27" s="171"/>
      <c r="B27" s="242" t="s">
        <v>13</v>
      </c>
      <c r="C27" s="286"/>
      <c r="D27" s="287" t="s">
        <v>78</v>
      </c>
      <c r="E27" s="288"/>
      <c r="F27" s="288"/>
      <c r="G27" s="172" t="s">
        <v>79</v>
      </c>
      <c r="H27" s="297">
        <v>1839</v>
      </c>
      <c r="I27" s="298"/>
      <c r="J27" s="185"/>
      <c r="K27" s="185"/>
      <c r="L27" s="185"/>
      <c r="M27" s="186"/>
      <c r="O27" s="233"/>
      <c r="P27" s="234"/>
      <c r="Q27" s="234"/>
      <c r="R27" s="234"/>
      <c r="S27" s="234"/>
      <c r="T27" s="234"/>
      <c r="U27" s="234"/>
      <c r="V27" s="234"/>
      <c r="W27" s="235"/>
      <c r="Y27" s="156"/>
      <c r="Z27" s="156"/>
      <c r="AA27" s="156"/>
      <c r="AB27" s="156"/>
      <c r="AC27" s="156"/>
      <c r="AD27" s="156"/>
      <c r="AE27" s="156"/>
      <c r="AF27" s="156"/>
      <c r="AG27" s="156"/>
      <c r="AH27" s="156"/>
    </row>
    <row r="28" spans="1:34" s="155" customFormat="1" ht="20.100000000000001" customHeight="1">
      <c r="A28" s="171"/>
      <c r="B28" s="242" t="s">
        <v>80</v>
      </c>
      <c r="C28" s="286"/>
      <c r="D28" s="287"/>
      <c r="E28" s="288"/>
      <c r="F28" s="288"/>
      <c r="G28" s="172" t="s">
        <v>81</v>
      </c>
      <c r="H28" s="297">
        <v>121</v>
      </c>
      <c r="I28" s="298"/>
      <c r="J28" s="185"/>
      <c r="K28" s="185"/>
      <c r="L28" s="185"/>
      <c r="M28" s="186"/>
      <c r="O28" s="233"/>
      <c r="P28" s="234"/>
      <c r="Q28" s="234"/>
      <c r="R28" s="234"/>
      <c r="S28" s="234"/>
      <c r="T28" s="234"/>
      <c r="U28" s="234"/>
      <c r="V28" s="234"/>
      <c r="W28" s="235"/>
      <c r="Y28" s="156"/>
      <c r="Z28" s="156"/>
      <c r="AA28" s="156"/>
      <c r="AB28" s="156"/>
      <c r="AC28" s="156"/>
      <c r="AD28" s="156"/>
      <c r="AE28" s="156"/>
      <c r="AF28" s="156"/>
      <c r="AG28" s="156"/>
      <c r="AH28" s="156"/>
    </row>
    <row r="29" spans="1:34" s="155" customFormat="1" ht="20.100000000000001" customHeight="1">
      <c r="A29" s="171"/>
      <c r="B29" s="242" t="str">
        <f>IF($A29="","",VLOOKUP($A29,会員名簿!$A$4:$J$71,2))</f>
        <v/>
      </c>
      <c r="C29" s="286"/>
      <c r="D29" s="287" t="str">
        <f>IF($A29="","",VLOOKUP($A29,会員名簿!$A$4:$P$71,14))</f>
        <v/>
      </c>
      <c r="E29" s="288"/>
      <c r="F29" s="288"/>
      <c r="G29" s="173" t="str">
        <f>IF($A29="","",VLOOKUP($A29,会員名簿!$A$4:$P$71,15))</f>
        <v/>
      </c>
      <c r="H29" s="289" t="str">
        <f>IF($A29="","",VLOOKUP($A29,会員名簿!$A$4:$P$71,16))</f>
        <v/>
      </c>
      <c r="I29" s="290"/>
      <c r="J29" s="185"/>
      <c r="K29" s="185"/>
      <c r="L29" s="185"/>
      <c r="M29" s="186"/>
      <c r="O29" s="233"/>
      <c r="P29" s="234"/>
      <c r="Q29" s="234"/>
      <c r="R29" s="234"/>
      <c r="S29" s="234"/>
      <c r="T29" s="234"/>
      <c r="U29" s="234"/>
      <c r="V29" s="234"/>
      <c r="W29" s="235"/>
      <c r="Y29" s="156"/>
      <c r="Z29" s="156"/>
      <c r="AA29" s="156"/>
      <c r="AB29" s="156"/>
      <c r="AC29" s="156"/>
      <c r="AD29" s="156"/>
      <c r="AE29" s="156"/>
      <c r="AF29" s="156"/>
      <c r="AG29" s="156"/>
      <c r="AH29" s="156"/>
    </row>
    <row r="30" spans="1:34" s="155" customFormat="1" ht="28.35" customHeight="1">
      <c r="B30" s="291" t="s">
        <v>82</v>
      </c>
      <c r="C30" s="291"/>
      <c r="D30" s="291"/>
      <c r="E30" s="291"/>
      <c r="F30" s="291"/>
      <c r="G30" s="291"/>
      <c r="H30" s="291"/>
      <c r="I30" s="291"/>
      <c r="J30" s="291"/>
      <c r="K30" s="291"/>
      <c r="L30" s="291"/>
      <c r="M30" s="291"/>
      <c r="O30" s="233"/>
      <c r="P30" s="234"/>
      <c r="Q30" s="234"/>
      <c r="R30" s="234"/>
      <c r="S30" s="234"/>
      <c r="T30" s="234"/>
      <c r="U30" s="234"/>
      <c r="V30" s="234"/>
      <c r="W30" s="235"/>
      <c r="X30" s="156"/>
      <c r="Y30" s="156"/>
      <c r="Z30" s="156"/>
      <c r="AA30" s="156"/>
      <c r="AB30" s="156"/>
      <c r="AC30" s="156"/>
      <c r="AD30" s="156"/>
      <c r="AE30" s="156"/>
      <c r="AF30" s="156"/>
      <c r="AG30" s="156"/>
      <c r="AH30" s="156"/>
    </row>
    <row r="31" spans="1:34" s="155" customFormat="1" ht="20.100000000000001" customHeight="1">
      <c r="B31" s="174" t="s">
        <v>83</v>
      </c>
      <c r="C31" s="175"/>
      <c r="F31" s="174" t="s">
        <v>83</v>
      </c>
      <c r="G31" s="175"/>
      <c r="O31" s="233"/>
      <c r="P31" s="234"/>
      <c r="Q31" s="234"/>
      <c r="R31" s="234"/>
      <c r="S31" s="234"/>
      <c r="T31" s="234"/>
      <c r="U31" s="234"/>
      <c r="V31" s="234"/>
      <c r="W31" s="235"/>
      <c r="X31" s="156"/>
      <c r="Y31" s="156"/>
      <c r="Z31" s="156"/>
      <c r="AA31" s="156"/>
      <c r="AB31" s="156"/>
      <c r="AC31" s="156"/>
      <c r="AD31" s="156"/>
      <c r="AE31" s="156"/>
      <c r="AF31" s="156"/>
      <c r="AG31" s="156"/>
      <c r="AH31" s="156"/>
    </row>
    <row r="32" spans="1:34" s="155" customFormat="1" ht="20.100000000000001" customHeight="1">
      <c r="B32" s="174" t="s">
        <v>83</v>
      </c>
      <c r="C32" s="175"/>
      <c r="F32" s="174" t="s">
        <v>83</v>
      </c>
      <c r="G32" s="175"/>
      <c r="O32" s="233"/>
      <c r="P32" s="234"/>
      <c r="Q32" s="234"/>
      <c r="R32" s="234"/>
      <c r="S32" s="234"/>
      <c r="T32" s="234"/>
      <c r="U32" s="234"/>
      <c r="V32" s="234"/>
      <c r="W32" s="235"/>
      <c r="X32" s="156"/>
      <c r="Z32" s="156"/>
    </row>
    <row r="33" spans="2:26" s="155" customFormat="1" ht="11.25" customHeight="1">
      <c r="B33" s="156"/>
      <c r="C33" s="156"/>
      <c r="D33" s="156"/>
      <c r="E33" s="156"/>
      <c r="F33" s="156"/>
      <c r="G33" s="156"/>
      <c r="H33" s="156"/>
      <c r="I33" s="156"/>
      <c r="J33" s="156"/>
      <c r="K33" s="156"/>
      <c r="L33" s="156"/>
      <c r="M33" s="156"/>
      <c r="O33" s="294"/>
      <c r="P33" s="295"/>
      <c r="Q33" s="295"/>
      <c r="R33" s="295"/>
      <c r="S33" s="295"/>
      <c r="T33" s="295"/>
      <c r="U33" s="295"/>
      <c r="V33" s="295"/>
      <c r="W33" s="296"/>
      <c r="X33" s="156"/>
    </row>
    <row r="34" spans="2:26" s="155" customFormat="1" ht="36" customHeight="1">
      <c r="B34" s="156"/>
      <c r="C34" s="156"/>
      <c r="D34" s="156"/>
      <c r="E34" s="156"/>
      <c r="F34" s="156"/>
      <c r="G34" s="156"/>
      <c r="H34" s="156"/>
      <c r="I34" s="156"/>
      <c r="J34" s="156"/>
      <c r="K34" s="156"/>
      <c r="L34" s="156"/>
      <c r="M34" s="156"/>
      <c r="O34"/>
      <c r="P34"/>
      <c r="Q34"/>
      <c r="R34"/>
      <c r="S34"/>
      <c r="T34"/>
      <c r="U34"/>
      <c r="V34"/>
      <c r="W34"/>
      <c r="X34" s="156"/>
    </row>
    <row r="35" spans="2:26" s="155" customFormat="1" ht="27" customHeight="1">
      <c r="B35" s="156"/>
      <c r="C35" s="156"/>
      <c r="D35" s="156"/>
      <c r="E35" s="156"/>
      <c r="F35" s="156"/>
      <c r="G35" s="156"/>
      <c r="H35" s="156"/>
      <c r="I35" s="156"/>
      <c r="J35" s="156"/>
      <c r="K35" s="156"/>
      <c r="L35" s="156"/>
      <c r="M35" s="156"/>
      <c r="O35" s="159"/>
      <c r="Q35" s="156"/>
      <c r="R35" s="156"/>
      <c r="S35" s="156"/>
      <c r="T35" s="156"/>
      <c r="U35" s="156"/>
      <c r="V35" s="156"/>
      <c r="W35" s="156"/>
    </row>
    <row r="36" spans="2:26" s="155" customFormat="1" ht="27" customHeight="1">
      <c r="B36" s="156"/>
      <c r="C36" s="156"/>
      <c r="D36" s="156"/>
      <c r="E36" s="156"/>
      <c r="F36" s="156"/>
      <c r="G36" s="156"/>
      <c r="H36" s="156"/>
      <c r="I36" s="156"/>
      <c r="J36" s="156"/>
      <c r="K36" s="156"/>
      <c r="L36" s="156"/>
      <c r="M36" s="156"/>
      <c r="O36" s="156"/>
      <c r="P36" s="156"/>
      <c r="Q36" s="156"/>
      <c r="R36" s="156"/>
      <c r="S36" s="156"/>
      <c r="T36" s="156"/>
      <c r="U36" s="156"/>
      <c r="V36" s="156"/>
      <c r="W36" s="156"/>
    </row>
    <row r="37" spans="2:26" s="155" customFormat="1" ht="27" customHeight="1">
      <c r="B37" s="156"/>
      <c r="C37" s="156"/>
      <c r="D37" s="156"/>
      <c r="E37" s="156"/>
      <c r="F37" s="156"/>
      <c r="G37" s="156"/>
      <c r="H37" s="156"/>
      <c r="I37" s="156"/>
      <c r="J37" s="156"/>
      <c r="K37" s="156"/>
      <c r="L37" s="156"/>
      <c r="M37" s="156"/>
      <c r="O37" s="156"/>
      <c r="P37" s="156"/>
      <c r="Q37" s="156"/>
      <c r="R37" s="156"/>
      <c r="S37" s="156"/>
      <c r="T37" s="156"/>
      <c r="U37" s="156"/>
      <c r="V37" s="156"/>
      <c r="W37" s="156"/>
    </row>
    <row r="38" spans="2:26" s="155" customFormat="1" ht="24">
      <c r="B38" s="156"/>
      <c r="C38" s="156"/>
      <c r="D38" s="156"/>
      <c r="E38" s="156"/>
      <c r="F38" s="156"/>
      <c r="G38" s="156"/>
      <c r="H38" s="156"/>
      <c r="I38" s="156"/>
      <c r="J38" s="156"/>
      <c r="K38" s="156"/>
      <c r="L38" s="156"/>
      <c r="M38" s="156"/>
      <c r="O38" s="156"/>
      <c r="P38" s="156"/>
      <c r="Q38" s="156"/>
      <c r="R38" s="156"/>
      <c r="S38" s="156"/>
      <c r="T38" s="156"/>
      <c r="U38" s="156"/>
      <c r="V38" s="156"/>
      <c r="W38" s="156"/>
    </row>
    <row r="39" spans="2:26" s="155" customFormat="1" ht="24">
      <c r="B39" s="156"/>
      <c r="C39" s="156"/>
      <c r="D39" s="156"/>
      <c r="E39" s="156"/>
      <c r="F39" s="156"/>
      <c r="G39" s="156"/>
      <c r="H39" s="156"/>
      <c r="I39" s="156"/>
      <c r="J39" s="156"/>
      <c r="K39" s="156"/>
      <c r="L39" s="156"/>
      <c r="M39" s="156"/>
      <c r="O39" s="156"/>
      <c r="P39" s="156"/>
      <c r="Q39" s="156"/>
      <c r="R39" s="156"/>
      <c r="S39" s="156"/>
      <c r="T39" s="156"/>
      <c r="U39" s="156"/>
      <c r="V39" s="156"/>
      <c r="W39" s="156"/>
    </row>
    <row r="40" spans="2:26" s="155" customFormat="1" ht="24">
      <c r="B40" s="156"/>
      <c r="C40" s="156"/>
      <c r="D40" s="156"/>
      <c r="E40" s="156"/>
      <c r="F40" s="156"/>
      <c r="G40" s="156"/>
      <c r="H40" s="156"/>
      <c r="I40" s="156"/>
      <c r="J40" s="156"/>
      <c r="K40" s="156"/>
      <c r="L40" s="156"/>
      <c r="M40" s="156"/>
      <c r="O40" s="156"/>
      <c r="P40" s="156"/>
      <c r="Q40" s="156"/>
      <c r="R40" s="156"/>
      <c r="S40" s="156"/>
      <c r="T40" s="156"/>
      <c r="U40" s="156"/>
      <c r="V40" s="156"/>
      <c r="W40" s="156"/>
    </row>
    <row r="41" spans="2:26" s="155" customFormat="1" ht="24" customHeight="1">
      <c r="B41" s="156"/>
      <c r="C41" s="156"/>
      <c r="D41" s="156"/>
      <c r="E41" s="156"/>
      <c r="F41" s="156"/>
      <c r="G41" s="156"/>
      <c r="H41" s="156"/>
      <c r="I41" s="156"/>
      <c r="J41" s="156"/>
      <c r="K41" s="156"/>
      <c r="L41" s="156"/>
      <c r="M41" s="156"/>
      <c r="O41" s="156"/>
      <c r="P41" s="156"/>
      <c r="Q41" s="156"/>
      <c r="R41" s="156"/>
      <c r="S41" s="156"/>
      <c r="T41" s="156"/>
      <c r="U41" s="156"/>
      <c r="V41" s="156"/>
      <c r="W41" s="156"/>
    </row>
    <row r="42" spans="2:26" ht="24" customHeight="1">
      <c r="Z42" s="155"/>
    </row>
  </sheetData>
  <mergeCells count="80">
    <mergeCell ref="B29:C29"/>
    <mergeCell ref="D29:F29"/>
    <mergeCell ref="H29:I29"/>
    <mergeCell ref="B30:M30"/>
    <mergeCell ref="O11:O12"/>
    <mergeCell ref="O13:W33"/>
    <mergeCell ref="B27:C27"/>
    <mergeCell ref="D27:F27"/>
    <mergeCell ref="H27:I27"/>
    <mergeCell ref="B28:C28"/>
    <mergeCell ref="D28:F28"/>
    <mergeCell ref="H28:I28"/>
    <mergeCell ref="G25:I25"/>
    <mergeCell ref="J25:L25"/>
    <mergeCell ref="B26:C26"/>
    <mergeCell ref="D26:F26"/>
    <mergeCell ref="H26:I26"/>
    <mergeCell ref="G22:I22"/>
    <mergeCell ref="J22:L22"/>
    <mergeCell ref="G23:I23"/>
    <mergeCell ref="J23:L23"/>
    <mergeCell ref="G24:I24"/>
    <mergeCell ref="J24:L24"/>
    <mergeCell ref="G19:I19"/>
    <mergeCell ref="J19:L19"/>
    <mergeCell ref="G20:I20"/>
    <mergeCell ref="J20:L20"/>
    <mergeCell ref="G21:I21"/>
    <mergeCell ref="J21:L21"/>
    <mergeCell ref="G16:I16"/>
    <mergeCell ref="J16:L16"/>
    <mergeCell ref="G17:I17"/>
    <mergeCell ref="J17:L17"/>
    <mergeCell ref="G18:I18"/>
    <mergeCell ref="J18:L18"/>
    <mergeCell ref="G13:L13"/>
    <mergeCell ref="G14:I14"/>
    <mergeCell ref="J14:L14"/>
    <mergeCell ref="G15:I15"/>
    <mergeCell ref="J15:L15"/>
    <mergeCell ref="Q11:W11"/>
    <mergeCell ref="B12:C12"/>
    <mergeCell ref="D12:M12"/>
    <mergeCell ref="Q12:R12"/>
    <mergeCell ref="S12:W12"/>
    <mergeCell ref="B10:C10"/>
    <mergeCell ref="D10:M10"/>
    <mergeCell ref="B11:C11"/>
    <mergeCell ref="D11:G11"/>
    <mergeCell ref="H11:I11"/>
    <mergeCell ref="J11:M11"/>
    <mergeCell ref="B8:C8"/>
    <mergeCell ref="D8:G8"/>
    <mergeCell ref="H8:I8"/>
    <mergeCell ref="J8:M8"/>
    <mergeCell ref="B9:C9"/>
    <mergeCell ref="D9:G9"/>
    <mergeCell ref="H9:I9"/>
    <mergeCell ref="J9:M9"/>
    <mergeCell ref="O6:R6"/>
    <mergeCell ref="S6:U6"/>
    <mergeCell ref="V6:W6"/>
    <mergeCell ref="G7:I7"/>
    <mergeCell ref="J7:K7"/>
    <mergeCell ref="L7:M7"/>
    <mergeCell ref="O7:W10"/>
    <mergeCell ref="J5:K6"/>
    <mergeCell ref="L5:M6"/>
    <mergeCell ref="P4:Q4"/>
    <mergeCell ref="R4:S4"/>
    <mergeCell ref="U4:W4"/>
    <mergeCell ref="G5:I5"/>
    <mergeCell ref="O5:W5"/>
    <mergeCell ref="B2:C2"/>
    <mergeCell ref="B3:M3"/>
    <mergeCell ref="G4:I4"/>
    <mergeCell ref="J4:K4"/>
    <mergeCell ref="L4:M4"/>
    <mergeCell ref="B4:F7"/>
    <mergeCell ref="G6:I6"/>
  </mergeCells>
  <phoneticPr fontId="33"/>
  <dataValidations count="1">
    <dataValidation type="list" allowBlank="1" showInputMessage="1" showErrorMessage="1" sqref="J9:M9" xr:uid="{00000000-0002-0000-0000-000000000000}">
      <formula1>$Z$8:$Z$14</formula1>
    </dataValidation>
  </dataValidations>
  <printOptions horizontalCentered="1" verticalCentered="1"/>
  <pageMargins left="0.23622047244094499" right="0.23622047244094499" top="0.196850393700787" bottom="0.196850393700787" header="0" footer="0"/>
  <pageSetup paperSize="9" scale="73"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48"/>
  <sheetViews>
    <sheetView view="pageBreakPreview" topLeftCell="A2" zoomScaleNormal="100" workbookViewId="0">
      <selection activeCell="K13" sqref="K13"/>
    </sheetView>
  </sheetViews>
  <sheetFormatPr defaultColWidth="9" defaultRowHeight="14.25"/>
  <cols>
    <col min="1" max="1" width="5.25" style="106" customWidth="1"/>
    <col min="2" max="2" width="21.125" style="106" customWidth="1"/>
    <col min="3" max="3" width="6.125" style="106" customWidth="1"/>
    <col min="4" max="4" width="21.125" style="106" customWidth="1"/>
    <col min="5" max="5" width="6.125" style="106" customWidth="1"/>
    <col min="6" max="6" width="22.5" style="106" customWidth="1"/>
    <col min="7" max="7" width="6.125" style="106" customWidth="1"/>
    <col min="8" max="8" width="0.5" style="106" customWidth="1"/>
    <col min="9" max="16" width="10.5" style="106" customWidth="1"/>
    <col min="17" max="16384" width="9" style="106"/>
  </cols>
  <sheetData>
    <row r="2" spans="2:17" ht="18.75" customHeight="1">
      <c r="B2" s="107" t="s">
        <v>84</v>
      </c>
      <c r="C2" s="307" t="s">
        <v>85</v>
      </c>
      <c r="D2" s="308"/>
      <c r="E2" s="309"/>
      <c r="F2" s="310" t="s">
        <v>86</v>
      </c>
      <c r="G2" s="309"/>
      <c r="H2" s="108"/>
      <c r="I2" s="133" t="s">
        <v>87</v>
      </c>
      <c r="J2" s="134"/>
      <c r="K2" s="134" t="s">
        <v>88</v>
      </c>
      <c r="L2" s="135"/>
      <c r="M2" s="135"/>
      <c r="N2" s="135"/>
      <c r="O2" s="135"/>
      <c r="P2" s="135"/>
    </row>
    <row r="3" spans="2:17" ht="15" customHeight="1">
      <c r="B3" s="311" t="s">
        <v>89</v>
      </c>
      <c r="C3" s="312"/>
      <c r="D3" s="109" t="s">
        <v>90</v>
      </c>
      <c r="E3" s="110"/>
      <c r="F3" s="313" t="s">
        <v>91</v>
      </c>
      <c r="G3" s="312"/>
      <c r="H3" s="108"/>
      <c r="I3" s="136"/>
      <c r="J3" s="137"/>
      <c r="K3" s="137"/>
      <c r="L3" s="138"/>
      <c r="M3" s="138"/>
      <c r="N3" s="138"/>
      <c r="O3" s="138"/>
      <c r="P3" s="139"/>
    </row>
    <row r="4" spans="2:17" ht="15" customHeight="1">
      <c r="B4" s="109" t="s">
        <v>92</v>
      </c>
      <c r="C4" s="110"/>
      <c r="D4" s="111" t="s">
        <v>93</v>
      </c>
      <c r="E4" s="112"/>
      <c r="F4" s="109" t="s">
        <v>94</v>
      </c>
      <c r="G4" s="110"/>
      <c r="H4" s="108"/>
      <c r="I4" s="140"/>
      <c r="J4" s="141"/>
      <c r="K4" s="141"/>
      <c r="L4" s="141"/>
      <c r="M4" s="141"/>
      <c r="N4" s="141"/>
      <c r="O4" s="141"/>
      <c r="P4" s="142"/>
    </row>
    <row r="5" spans="2:17" ht="16.5" customHeight="1">
      <c r="B5" s="113" t="s">
        <v>95</v>
      </c>
      <c r="C5" s="112"/>
      <c r="D5" s="114" t="s">
        <v>96</v>
      </c>
      <c r="E5" s="115"/>
      <c r="F5" s="116" t="s">
        <v>97</v>
      </c>
      <c r="G5" s="112"/>
      <c r="H5" s="108"/>
      <c r="I5" s="140"/>
      <c r="J5" s="141"/>
      <c r="K5" s="141"/>
      <c r="L5" s="141"/>
      <c r="M5" s="141"/>
      <c r="N5" s="141"/>
      <c r="O5" s="141"/>
      <c r="P5" s="142"/>
    </row>
    <row r="6" spans="2:17" ht="16.5" customHeight="1">
      <c r="B6" s="111" t="s">
        <v>98</v>
      </c>
      <c r="C6" s="112"/>
      <c r="D6" s="111" t="s">
        <v>99</v>
      </c>
      <c r="E6" s="112"/>
      <c r="F6" s="111" t="s">
        <v>100</v>
      </c>
      <c r="G6" s="112"/>
      <c r="H6" s="108"/>
      <c r="I6" s="143"/>
      <c r="J6" s="144"/>
      <c r="K6" s="144"/>
      <c r="L6" s="144"/>
      <c r="M6" s="144"/>
      <c r="N6" s="144"/>
      <c r="O6" s="144"/>
      <c r="P6" s="145"/>
      <c r="Q6" s="154"/>
    </row>
    <row r="7" spans="2:17" ht="15.75" customHeight="1">
      <c r="B7" s="111" t="s">
        <v>101</v>
      </c>
      <c r="C7" s="112"/>
      <c r="D7" s="305"/>
      <c r="E7" s="306"/>
      <c r="F7" s="114" t="s">
        <v>102</v>
      </c>
      <c r="G7" s="115"/>
      <c r="H7" s="108"/>
      <c r="I7" s="143"/>
      <c r="J7" s="144"/>
      <c r="K7" s="144"/>
      <c r="L7" s="144"/>
      <c r="M7" s="144"/>
      <c r="N7" s="144"/>
      <c r="O7" s="144"/>
      <c r="P7" s="145"/>
    </row>
    <row r="8" spans="2:17" ht="16.5" customHeight="1">
      <c r="B8" s="111" t="s">
        <v>103</v>
      </c>
      <c r="C8" s="112"/>
      <c r="D8" s="305" t="s">
        <v>104</v>
      </c>
      <c r="E8" s="306"/>
      <c r="F8" s="116" t="s">
        <v>105</v>
      </c>
      <c r="G8" s="112"/>
      <c r="H8" s="108"/>
      <c r="I8" s="146"/>
      <c r="J8" s="147"/>
      <c r="K8" s="147"/>
      <c r="L8" s="147"/>
      <c r="M8" s="147"/>
      <c r="N8" s="147"/>
      <c r="O8" s="147"/>
      <c r="P8" s="148"/>
    </row>
    <row r="9" spans="2:17" ht="15.75" customHeight="1">
      <c r="B9" s="111" t="s">
        <v>106</v>
      </c>
      <c r="C9" s="112"/>
      <c r="D9" s="114" t="s">
        <v>107</v>
      </c>
      <c r="E9" s="115"/>
      <c r="F9" s="116" t="s">
        <v>108</v>
      </c>
      <c r="G9" s="112"/>
      <c r="H9" s="108"/>
      <c r="I9" s="149"/>
      <c r="J9" s="141"/>
      <c r="K9" s="141"/>
      <c r="L9" s="141"/>
      <c r="M9" s="141"/>
      <c r="N9" s="141"/>
      <c r="O9" s="141"/>
      <c r="P9" s="142"/>
    </row>
    <row r="10" spans="2:17" ht="15" customHeight="1">
      <c r="B10" s="111" t="s">
        <v>109</v>
      </c>
      <c r="C10" s="112"/>
      <c r="D10" s="111" t="s">
        <v>110</v>
      </c>
      <c r="E10" s="112"/>
      <c r="F10" s="116" t="s">
        <v>111</v>
      </c>
      <c r="G10" s="112"/>
      <c r="H10" s="108"/>
      <c r="I10" s="149"/>
      <c r="P10" s="150"/>
    </row>
    <row r="11" spans="2:17" ht="14.25" customHeight="1">
      <c r="B11" s="111" t="s">
        <v>112</v>
      </c>
      <c r="C11" s="112"/>
      <c r="D11" s="117" t="s">
        <v>113</v>
      </c>
      <c r="E11" s="112"/>
      <c r="F11" s="116" t="s">
        <v>114</v>
      </c>
      <c r="G11" s="112"/>
      <c r="H11" s="108"/>
      <c r="I11" s="140"/>
      <c r="J11" s="141"/>
      <c r="K11" s="141"/>
      <c r="L11" s="141"/>
      <c r="M11" s="141"/>
      <c r="N11" s="141"/>
      <c r="O11" s="141"/>
      <c r="P11" s="142"/>
    </row>
    <row r="12" spans="2:17" ht="15.75" customHeight="1">
      <c r="B12" s="111" t="s">
        <v>115</v>
      </c>
      <c r="C12" s="112"/>
      <c r="D12" s="114" t="s">
        <v>116</v>
      </c>
      <c r="E12" s="112"/>
      <c r="F12" s="116" t="s">
        <v>117</v>
      </c>
      <c r="G12" s="112"/>
      <c r="H12" s="108"/>
      <c r="I12" s="140"/>
      <c r="P12" s="150"/>
    </row>
    <row r="13" spans="2:17" ht="14.25" customHeight="1">
      <c r="B13" s="111" t="s">
        <v>118</v>
      </c>
      <c r="C13" s="112"/>
      <c r="D13" s="111" t="s">
        <v>119</v>
      </c>
      <c r="E13" s="115"/>
      <c r="F13" s="116" t="s">
        <v>120</v>
      </c>
      <c r="G13" s="112"/>
      <c r="H13" s="108"/>
      <c r="I13" s="140"/>
      <c r="J13" s="141"/>
      <c r="K13" s="141"/>
      <c r="L13" s="141"/>
      <c r="M13" s="141"/>
      <c r="N13" s="141"/>
      <c r="O13" s="141"/>
      <c r="P13" s="142"/>
    </row>
    <row r="14" spans="2:17" ht="16.5" customHeight="1">
      <c r="B14" s="111" t="s">
        <v>121</v>
      </c>
      <c r="C14" s="112"/>
      <c r="D14" s="111" t="s">
        <v>122</v>
      </c>
      <c r="E14" s="112"/>
      <c r="F14" s="116" t="s">
        <v>123</v>
      </c>
      <c r="G14" s="112"/>
      <c r="H14" s="108"/>
      <c r="I14" s="140"/>
      <c r="J14" s="141"/>
      <c r="K14" s="141"/>
      <c r="L14" s="141"/>
      <c r="M14" s="141"/>
      <c r="N14" s="141"/>
      <c r="O14" s="141"/>
      <c r="P14" s="142"/>
    </row>
    <row r="15" spans="2:17" ht="15.75" customHeight="1">
      <c r="B15" s="111" t="s">
        <v>124</v>
      </c>
      <c r="C15" s="112"/>
      <c r="D15" s="111" t="s">
        <v>125</v>
      </c>
      <c r="E15" s="112"/>
      <c r="F15" s="116" t="s">
        <v>126</v>
      </c>
      <c r="G15" s="112"/>
      <c r="H15" s="108"/>
      <c r="I15" s="140"/>
      <c r="J15" s="141"/>
      <c r="K15" s="141"/>
      <c r="L15" s="141"/>
      <c r="M15" s="141"/>
      <c r="N15" s="141"/>
      <c r="O15" s="141"/>
      <c r="P15" s="142"/>
    </row>
    <row r="16" spans="2:17" ht="17.25" customHeight="1">
      <c r="B16" s="111" t="s">
        <v>127</v>
      </c>
      <c r="C16" s="112"/>
      <c r="D16" s="111" t="s">
        <v>128</v>
      </c>
      <c r="E16" s="112"/>
      <c r="F16" s="111" t="s">
        <v>129</v>
      </c>
      <c r="G16" s="112"/>
      <c r="H16" s="108"/>
      <c r="I16" s="140"/>
      <c r="J16" s="141"/>
      <c r="K16" s="141"/>
      <c r="L16" s="141"/>
      <c r="M16" s="141"/>
      <c r="N16" s="141"/>
      <c r="O16" s="141"/>
      <c r="P16" s="142"/>
    </row>
    <row r="17" spans="2:16" ht="17.25" customHeight="1">
      <c r="B17" s="118" t="s">
        <v>130</v>
      </c>
      <c r="C17" s="112"/>
      <c r="D17" s="111" t="s">
        <v>131</v>
      </c>
      <c r="E17" s="112"/>
      <c r="F17" s="114" t="s">
        <v>132</v>
      </c>
      <c r="G17" s="115"/>
      <c r="H17" s="108"/>
      <c r="I17" s="140"/>
      <c r="J17" s="141"/>
      <c r="K17" s="141"/>
      <c r="L17" s="141"/>
      <c r="M17" s="141"/>
      <c r="N17" s="141"/>
      <c r="O17" s="141"/>
      <c r="P17" s="142"/>
    </row>
    <row r="18" spans="2:16" ht="14.25" customHeight="1">
      <c r="B18" s="111" t="s">
        <v>133</v>
      </c>
      <c r="C18" s="112"/>
      <c r="D18" s="111" t="s">
        <v>134</v>
      </c>
      <c r="E18" s="112"/>
      <c r="F18" s="116" t="s">
        <v>135</v>
      </c>
      <c r="G18" s="112"/>
      <c r="H18" s="108"/>
      <c r="I18" s="140"/>
      <c r="J18" s="141"/>
      <c r="K18" s="141"/>
      <c r="L18" s="141"/>
      <c r="M18" s="141"/>
      <c r="N18" s="141"/>
      <c r="O18" s="141"/>
      <c r="P18" s="142"/>
    </row>
    <row r="19" spans="2:16" ht="15.75" customHeight="1">
      <c r="B19" s="114" t="s">
        <v>136</v>
      </c>
      <c r="C19" s="112"/>
      <c r="D19" s="114" t="s">
        <v>137</v>
      </c>
      <c r="E19" s="112"/>
      <c r="F19" s="116" t="s">
        <v>138</v>
      </c>
      <c r="G19" s="112"/>
      <c r="H19" s="108"/>
      <c r="I19" s="149"/>
      <c r="P19" s="150"/>
    </row>
    <row r="20" spans="2:16" ht="15.75" customHeight="1">
      <c r="B20" s="114" t="s">
        <v>139</v>
      </c>
      <c r="C20" s="112"/>
      <c r="D20" s="111" t="s">
        <v>140</v>
      </c>
      <c r="E20" s="112"/>
      <c r="F20" s="116" t="s">
        <v>141</v>
      </c>
      <c r="G20" s="115"/>
      <c r="H20" s="108"/>
      <c r="I20" s="140"/>
      <c r="J20" s="141"/>
      <c r="K20" s="141"/>
      <c r="L20" s="141"/>
      <c r="M20" s="141"/>
      <c r="N20" s="141"/>
      <c r="O20" s="141"/>
      <c r="P20" s="142"/>
    </row>
    <row r="21" spans="2:16" ht="15" customHeight="1">
      <c r="B21" s="111" t="s">
        <v>142</v>
      </c>
      <c r="C21" s="112"/>
      <c r="D21" s="111" t="s">
        <v>143</v>
      </c>
      <c r="E21" s="119"/>
      <c r="F21" s="116" t="s">
        <v>144</v>
      </c>
      <c r="G21" s="112"/>
      <c r="H21" s="108"/>
      <c r="I21" s="140"/>
      <c r="J21" s="141"/>
      <c r="K21" s="141"/>
      <c r="L21" s="141"/>
      <c r="M21" s="141"/>
      <c r="N21" s="141"/>
      <c r="O21" s="141"/>
      <c r="P21" s="142"/>
    </row>
    <row r="22" spans="2:16" ht="15" customHeight="1">
      <c r="B22" s="111" t="s">
        <v>145</v>
      </c>
      <c r="C22" s="112"/>
      <c r="D22" s="114" t="s">
        <v>146</v>
      </c>
      <c r="E22" s="112"/>
      <c r="F22" s="120" t="s">
        <v>147</v>
      </c>
      <c r="G22" s="121"/>
      <c r="H22" s="108"/>
      <c r="I22" s="140"/>
      <c r="P22" s="150"/>
    </row>
    <row r="23" spans="2:16" ht="15" customHeight="1">
      <c r="B23" s="111" t="s">
        <v>148</v>
      </c>
      <c r="C23" s="112"/>
      <c r="D23" s="122"/>
      <c r="E23" s="123"/>
      <c r="F23" s="111" t="s">
        <v>149</v>
      </c>
      <c r="G23" s="112"/>
      <c r="H23" s="108"/>
      <c r="I23" s="140"/>
      <c r="P23" s="150"/>
    </row>
    <row r="24" spans="2:16" ht="15.75" customHeight="1">
      <c r="B24" s="114" t="s">
        <v>150</v>
      </c>
      <c r="C24" s="112"/>
      <c r="D24" s="124" t="s">
        <v>151</v>
      </c>
      <c r="E24" s="125"/>
      <c r="F24" s="111" t="s">
        <v>152</v>
      </c>
      <c r="G24" s="112"/>
      <c r="H24" s="108"/>
      <c r="I24" s="140"/>
      <c r="J24" s="141"/>
      <c r="K24" s="141"/>
      <c r="L24" s="141"/>
      <c r="M24" s="141"/>
      <c r="N24" s="141"/>
      <c r="O24" s="141"/>
      <c r="P24" s="142"/>
    </row>
    <row r="25" spans="2:16" ht="17.25" customHeight="1">
      <c r="B25" s="126" t="s">
        <v>153</v>
      </c>
      <c r="C25" s="112"/>
      <c r="D25" s="111" t="s">
        <v>154</v>
      </c>
      <c r="E25" s="112"/>
      <c r="F25" s="127" t="s">
        <v>155</v>
      </c>
      <c r="G25" s="115"/>
      <c r="H25" s="108"/>
      <c r="I25" s="140"/>
      <c r="P25" s="150"/>
    </row>
    <row r="26" spans="2:16" ht="17.25" customHeight="1">
      <c r="B26" s="128" t="s">
        <v>156</v>
      </c>
      <c r="C26" s="112"/>
      <c r="D26" s="111" t="s">
        <v>157</v>
      </c>
      <c r="E26" s="112"/>
      <c r="F26" s="116" t="s">
        <v>158</v>
      </c>
      <c r="G26" s="112"/>
      <c r="H26" s="108"/>
      <c r="I26" s="140"/>
      <c r="P26" s="150"/>
    </row>
    <row r="27" spans="2:16" ht="17.25" customHeight="1">
      <c r="B27" s="128" t="s">
        <v>159</v>
      </c>
      <c r="C27" s="112"/>
      <c r="D27" s="111" t="s">
        <v>160</v>
      </c>
      <c r="E27" s="112"/>
      <c r="F27" s="116" t="s">
        <v>161</v>
      </c>
      <c r="G27" s="112"/>
      <c r="H27" s="108"/>
      <c r="I27" s="149"/>
      <c r="P27" s="150"/>
    </row>
    <row r="28" spans="2:16" ht="18" customHeight="1">
      <c r="B28" s="111" t="s">
        <v>162</v>
      </c>
      <c r="C28" s="112"/>
      <c r="D28" s="111" t="s">
        <v>163</v>
      </c>
      <c r="E28" s="112"/>
      <c r="F28" s="111" t="s">
        <v>164</v>
      </c>
      <c r="G28" s="112"/>
      <c r="H28" s="108"/>
      <c r="I28" s="140"/>
      <c r="J28" s="141"/>
      <c r="K28" s="141"/>
      <c r="L28" s="141"/>
      <c r="M28" s="141"/>
      <c r="N28" s="141"/>
      <c r="O28" s="141"/>
      <c r="P28" s="142"/>
    </row>
    <row r="29" spans="2:16" ht="15.75" customHeight="1">
      <c r="B29" s="111" t="s">
        <v>165</v>
      </c>
      <c r="C29" s="112"/>
      <c r="D29" s="111" t="s">
        <v>166</v>
      </c>
      <c r="E29" s="112"/>
      <c r="F29" s="127" t="s">
        <v>167</v>
      </c>
      <c r="G29" s="115"/>
      <c r="H29" s="108"/>
      <c r="I29" s="140"/>
      <c r="J29" s="141"/>
      <c r="K29" s="141"/>
      <c r="L29" s="141"/>
      <c r="M29" s="141"/>
      <c r="N29" s="141"/>
      <c r="O29" s="141"/>
      <c r="P29" s="142"/>
    </row>
    <row r="30" spans="2:16" ht="17.25" customHeight="1">
      <c r="B30" s="114" t="s">
        <v>168</v>
      </c>
      <c r="C30" s="112"/>
      <c r="D30" s="111" t="s">
        <v>169</v>
      </c>
      <c r="E30" s="112"/>
      <c r="F30" s="116" t="s">
        <v>170</v>
      </c>
      <c r="G30" s="112"/>
      <c r="H30" s="108"/>
      <c r="I30" s="140"/>
      <c r="J30" s="141"/>
      <c r="K30" s="141"/>
      <c r="L30" s="141"/>
      <c r="M30" s="141"/>
      <c r="N30" s="141"/>
      <c r="O30" s="141"/>
      <c r="P30" s="142"/>
    </row>
    <row r="31" spans="2:16" ht="15.75" customHeight="1">
      <c r="B31" s="111" t="s">
        <v>171</v>
      </c>
      <c r="C31" s="112"/>
      <c r="D31" s="111" t="s">
        <v>172</v>
      </c>
      <c r="E31" s="112"/>
      <c r="F31" s="111" t="s">
        <v>173</v>
      </c>
      <c r="G31" s="112"/>
      <c r="H31" s="108"/>
      <c r="I31" s="140"/>
      <c r="J31" s="141"/>
      <c r="K31" s="141"/>
      <c r="L31" s="141"/>
      <c r="M31" s="141"/>
      <c r="N31" s="141"/>
      <c r="O31" s="141"/>
      <c r="P31" s="142"/>
    </row>
    <row r="32" spans="2:16" ht="18" customHeight="1">
      <c r="B32" s="111" t="s">
        <v>174</v>
      </c>
      <c r="C32" s="112"/>
      <c r="D32" s="111" t="s">
        <v>175</v>
      </c>
      <c r="E32" s="112"/>
      <c r="F32" s="114" t="s">
        <v>176</v>
      </c>
      <c r="G32" s="115"/>
      <c r="H32" s="108"/>
      <c r="I32" s="140"/>
      <c r="P32" s="150"/>
    </row>
    <row r="33" spans="2:16" ht="15.75" customHeight="1">
      <c r="B33" s="111" t="s">
        <v>177</v>
      </c>
      <c r="C33" s="112"/>
      <c r="D33" s="111" t="s">
        <v>178</v>
      </c>
      <c r="E33" s="112"/>
      <c r="F33" s="116" t="s">
        <v>179</v>
      </c>
      <c r="G33" s="115"/>
      <c r="H33" s="108"/>
      <c r="I33" s="140"/>
      <c r="P33" s="150"/>
    </row>
    <row r="34" spans="2:16" ht="17.25" customHeight="1">
      <c r="B34" s="114" t="s">
        <v>180</v>
      </c>
      <c r="C34" s="112"/>
      <c r="D34" s="111" t="s">
        <v>181</v>
      </c>
      <c r="E34" s="112"/>
      <c r="F34" s="116" t="s">
        <v>182</v>
      </c>
      <c r="G34" s="112"/>
      <c r="H34" s="108"/>
      <c r="I34" s="140"/>
      <c r="P34" s="150"/>
    </row>
    <row r="35" spans="2:16" ht="15" customHeight="1">
      <c r="B35" s="111" t="s">
        <v>183</v>
      </c>
      <c r="C35" s="112"/>
      <c r="D35" s="111" t="s">
        <v>184</v>
      </c>
      <c r="E35" s="112"/>
      <c r="F35" s="116" t="s">
        <v>185</v>
      </c>
      <c r="G35" s="112"/>
      <c r="H35" s="108"/>
      <c r="I35" s="140"/>
      <c r="J35" s="141"/>
      <c r="K35" s="141"/>
      <c r="L35" s="141"/>
      <c r="M35" s="141"/>
      <c r="N35" s="141"/>
      <c r="O35" s="141"/>
      <c r="P35" s="142"/>
    </row>
    <row r="36" spans="2:16" ht="15" customHeight="1">
      <c r="B36" s="111" t="s">
        <v>186</v>
      </c>
      <c r="C36" s="112"/>
      <c r="D36" s="111" t="s">
        <v>187</v>
      </c>
      <c r="E36" s="112"/>
      <c r="F36" s="116"/>
      <c r="G36" s="112"/>
      <c r="H36" s="108"/>
      <c r="I36" s="140"/>
      <c r="J36" s="141"/>
      <c r="K36" s="141"/>
      <c r="L36" s="141"/>
      <c r="M36" s="141"/>
      <c r="N36" s="141"/>
      <c r="O36" s="141"/>
      <c r="P36" s="142"/>
    </row>
    <row r="37" spans="2:16" ht="14.25" customHeight="1">
      <c r="B37" s="114" t="s">
        <v>188</v>
      </c>
      <c r="C37" s="112"/>
      <c r="D37" s="111" t="s">
        <v>189</v>
      </c>
      <c r="E37" s="112"/>
      <c r="F37" s="116" t="s">
        <v>190</v>
      </c>
      <c r="G37" s="112"/>
      <c r="H37" s="108"/>
      <c r="I37" s="140"/>
      <c r="J37" s="141"/>
      <c r="K37" s="141"/>
      <c r="L37" s="141"/>
      <c r="M37" s="141"/>
      <c r="N37" s="141"/>
      <c r="O37" s="141"/>
      <c r="P37" s="142"/>
    </row>
    <row r="38" spans="2:16" ht="16.5" customHeight="1">
      <c r="B38" s="111" t="s">
        <v>191</v>
      </c>
      <c r="C38" s="112"/>
      <c r="D38" s="114" t="s">
        <v>179</v>
      </c>
      <c r="E38" s="112"/>
      <c r="F38" s="116"/>
      <c r="G38" s="112"/>
      <c r="H38" s="108"/>
      <c r="I38" s="140"/>
      <c r="J38" s="141"/>
      <c r="K38" s="141"/>
      <c r="L38" s="141"/>
      <c r="M38" s="141"/>
      <c r="N38" s="141"/>
      <c r="O38" s="141"/>
      <c r="P38" s="142"/>
    </row>
    <row r="39" spans="2:16" ht="15.75" customHeight="1">
      <c r="B39" s="111" t="s">
        <v>158</v>
      </c>
      <c r="C39" s="112"/>
      <c r="D39" s="116" t="s">
        <v>192</v>
      </c>
      <c r="E39" s="112"/>
      <c r="F39" s="116"/>
      <c r="G39" s="112"/>
      <c r="H39" s="108"/>
      <c r="I39" s="140"/>
      <c r="P39" s="150"/>
    </row>
    <row r="40" spans="2:16" ht="16.5" customHeight="1">
      <c r="B40" s="111" t="s">
        <v>193</v>
      </c>
      <c r="C40" s="112"/>
      <c r="D40" s="116" t="s">
        <v>194</v>
      </c>
      <c r="E40" s="112"/>
      <c r="F40" s="116"/>
      <c r="G40" s="112"/>
      <c r="H40" s="108"/>
      <c r="I40" s="140"/>
      <c r="J40" s="141"/>
      <c r="K40" s="141"/>
      <c r="L40" s="141"/>
      <c r="M40" s="141"/>
      <c r="N40" s="141"/>
      <c r="O40" s="141"/>
      <c r="P40" s="142"/>
    </row>
    <row r="41" spans="2:16" ht="16.5" customHeight="1">
      <c r="B41" s="111" t="s">
        <v>195</v>
      </c>
      <c r="C41" s="112"/>
      <c r="D41" s="124" t="s">
        <v>196</v>
      </c>
      <c r="E41" s="112"/>
      <c r="F41" s="116"/>
      <c r="G41" s="112"/>
      <c r="H41" s="108"/>
      <c r="I41" s="140"/>
      <c r="J41" s="141"/>
      <c r="K41" s="141"/>
      <c r="L41" s="141"/>
      <c r="M41" s="141"/>
      <c r="N41" s="141"/>
      <c r="O41" s="141"/>
      <c r="P41" s="142"/>
    </row>
    <row r="42" spans="2:16" ht="16.5" customHeight="1">
      <c r="B42" s="111" t="s">
        <v>197</v>
      </c>
      <c r="C42" s="112"/>
      <c r="D42" s="111" t="s">
        <v>198</v>
      </c>
      <c r="E42" s="112"/>
      <c r="F42" s="116"/>
      <c r="G42" s="112"/>
      <c r="H42" s="108"/>
      <c r="I42" s="140"/>
      <c r="J42" s="141"/>
      <c r="K42" s="141"/>
      <c r="L42" s="141"/>
      <c r="M42" s="141"/>
      <c r="N42" s="141"/>
      <c r="O42" s="141"/>
      <c r="P42" s="142"/>
    </row>
    <row r="43" spans="2:16" ht="15.75" customHeight="1">
      <c r="B43" s="111" t="s">
        <v>199</v>
      </c>
      <c r="C43" s="112"/>
      <c r="D43" s="111" t="s">
        <v>200</v>
      </c>
      <c r="E43" s="112"/>
      <c r="F43" s="116"/>
      <c r="G43" s="112"/>
      <c r="H43" s="108"/>
      <c r="I43" s="140"/>
      <c r="P43" s="150"/>
    </row>
    <row r="44" spans="2:16" ht="18" customHeight="1">
      <c r="B44" s="111" t="s">
        <v>201</v>
      </c>
      <c r="C44" s="112"/>
      <c r="D44" s="111" t="s">
        <v>202</v>
      </c>
      <c r="E44" s="112"/>
      <c r="F44" s="116"/>
      <c r="G44" s="112"/>
      <c r="H44" s="108"/>
      <c r="I44" s="140"/>
      <c r="J44" s="141"/>
      <c r="K44" s="141"/>
      <c r="L44" s="141"/>
      <c r="M44" s="141"/>
      <c r="N44" s="141"/>
      <c r="O44" s="141"/>
      <c r="P44" s="142"/>
    </row>
    <row r="45" spans="2:16" ht="17.25" customHeight="1">
      <c r="B45" s="111" t="s">
        <v>203</v>
      </c>
      <c r="C45" s="112"/>
      <c r="D45" s="111" t="s">
        <v>186</v>
      </c>
      <c r="E45" s="112"/>
      <c r="F45" s="116"/>
      <c r="G45" s="112"/>
      <c r="H45" s="108"/>
      <c r="I45" s="140"/>
      <c r="J45" s="141"/>
      <c r="K45" s="141"/>
      <c r="L45" s="141"/>
      <c r="M45" s="141"/>
      <c r="N45" s="141"/>
      <c r="O45" s="141"/>
      <c r="P45" s="142"/>
    </row>
    <row r="46" spans="2:16" ht="16.5" customHeight="1">
      <c r="B46" s="111" t="s">
        <v>161</v>
      </c>
      <c r="C46" s="112"/>
      <c r="D46" s="111" t="s">
        <v>204</v>
      </c>
      <c r="E46" s="112"/>
      <c r="F46" s="116"/>
      <c r="G46" s="112"/>
      <c r="H46" s="108"/>
      <c r="I46" s="140"/>
      <c r="P46" s="150"/>
    </row>
    <row r="47" spans="2:16" ht="17.25" customHeight="1">
      <c r="B47" s="129" t="s">
        <v>205</v>
      </c>
      <c r="C47" s="130"/>
      <c r="D47" s="129" t="s">
        <v>206</v>
      </c>
      <c r="E47" s="130"/>
      <c r="F47" s="131"/>
      <c r="G47" s="130"/>
      <c r="H47" s="108"/>
      <c r="I47" s="151"/>
      <c r="J47" s="152"/>
      <c r="K47" s="152"/>
      <c r="L47" s="152"/>
      <c r="M47" s="152"/>
      <c r="N47" s="152"/>
      <c r="O47" s="152"/>
      <c r="P47" s="153"/>
    </row>
    <row r="48" spans="2:16">
      <c r="C48" s="132"/>
    </row>
  </sheetData>
  <mergeCells count="6">
    <mergeCell ref="D8:E8"/>
    <mergeCell ref="C2:E2"/>
    <mergeCell ref="F2:G2"/>
    <mergeCell ref="B3:C3"/>
    <mergeCell ref="F3:G3"/>
    <mergeCell ref="D7:E7"/>
  </mergeCells>
  <phoneticPr fontId="33"/>
  <pageMargins left="0.39370078740157499" right="0.39370078740157499" top="0.31496062992126" bottom="0.23622047244094499" header="0.118110236220472" footer="0.15748031496063"/>
  <pageSetup paperSize="9" scale="79"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72"/>
  <sheetViews>
    <sheetView workbookViewId="0">
      <pane xSplit="2" ySplit="4" topLeftCell="C31" activePane="bottomRight" state="frozen"/>
      <selection pane="topRight"/>
      <selection pane="bottomLeft"/>
      <selection pane="bottomRight" activeCell="F5" sqref="F5"/>
    </sheetView>
  </sheetViews>
  <sheetFormatPr defaultColWidth="9" defaultRowHeight="12"/>
  <cols>
    <col min="1" max="1" width="6.5" style="41" customWidth="1"/>
    <col min="2" max="2" width="12.75" style="42" customWidth="1"/>
    <col min="3" max="3" width="5.125" style="42" customWidth="1"/>
    <col min="4" max="4" width="5.25" style="42" customWidth="1"/>
    <col min="5" max="5" width="4.75" style="42" customWidth="1"/>
    <col min="6" max="6" width="30.5" style="42" customWidth="1"/>
    <col min="7" max="7" width="25" style="42" customWidth="1"/>
    <col min="8" max="8" width="4.5" style="43" customWidth="1"/>
    <col min="9" max="9" width="35.875" style="39" customWidth="1"/>
    <col min="10" max="10" width="5.5" style="44" customWidth="1"/>
    <col min="11" max="11" width="3.875" style="42" customWidth="1"/>
    <col min="12" max="12" width="4.125" style="42" customWidth="1"/>
    <col min="13" max="13" width="16.375" style="42" customWidth="1"/>
    <col min="14" max="16" width="9" style="42"/>
    <col min="17" max="17" width="37.125" style="42" customWidth="1"/>
    <col min="18" max="16384" width="9" style="42"/>
  </cols>
  <sheetData>
    <row r="2" spans="1:17" ht="13.5">
      <c r="A2" s="45" t="s">
        <v>207</v>
      </c>
      <c r="B2" s="46">
        <f ca="1">TODAY()</f>
        <v>45472</v>
      </c>
      <c r="C2" s="19"/>
    </row>
    <row r="3" spans="1:17" ht="20.25" customHeight="1">
      <c r="A3" s="1" t="s">
        <v>208</v>
      </c>
      <c r="B3" s="1"/>
      <c r="C3" s="47"/>
      <c r="F3" s="48" t="s">
        <v>209</v>
      </c>
      <c r="G3" s="49" t="s">
        <v>210</v>
      </c>
      <c r="H3" s="50"/>
      <c r="I3" s="79" t="s">
        <v>211</v>
      </c>
      <c r="K3" s="80"/>
      <c r="M3" s="81">
        <f ca="1">NOW()</f>
        <v>45472.63002326389</v>
      </c>
    </row>
    <row r="4" spans="1:17" ht="36" customHeight="1">
      <c r="A4" s="51" t="s">
        <v>212</v>
      </c>
      <c r="B4" s="52" t="s">
        <v>213</v>
      </c>
      <c r="C4" s="53" t="s">
        <v>52</v>
      </c>
      <c r="D4" s="54" t="s">
        <v>53</v>
      </c>
      <c r="E4" s="53" t="s">
        <v>214</v>
      </c>
      <c r="F4" s="52" t="s">
        <v>215</v>
      </c>
      <c r="G4" s="52" t="s">
        <v>216</v>
      </c>
      <c r="H4" s="53" t="s">
        <v>217</v>
      </c>
      <c r="I4" s="52" t="s">
        <v>218</v>
      </c>
      <c r="J4" s="82" t="s">
        <v>219</v>
      </c>
      <c r="K4" s="83" t="s">
        <v>220</v>
      </c>
      <c r="L4" s="84" t="s">
        <v>221</v>
      </c>
      <c r="N4" s="85" t="s">
        <v>75</v>
      </c>
      <c r="O4" s="54" t="s">
        <v>76</v>
      </c>
      <c r="P4" s="86" t="s">
        <v>222</v>
      </c>
      <c r="Q4" s="66" t="s">
        <v>223</v>
      </c>
    </row>
    <row r="5" spans="1:17" s="39" customFormat="1" ht="36" customHeight="1">
      <c r="A5" s="55">
        <v>1</v>
      </c>
      <c r="B5" s="56" t="s">
        <v>224</v>
      </c>
      <c r="C5" s="10" t="s">
        <v>64</v>
      </c>
      <c r="D5" s="22">
        <f t="shared" ref="D5:D37" ca="1" si="0">DATEDIF(M5,TODAY(),"y")</f>
        <v>58</v>
      </c>
      <c r="E5" s="10" t="s">
        <v>225</v>
      </c>
      <c r="F5" s="57" t="s">
        <v>226</v>
      </c>
      <c r="G5" s="12" t="s">
        <v>227</v>
      </c>
      <c r="H5" s="10">
        <v>5</v>
      </c>
      <c r="I5" s="24" t="s">
        <v>228</v>
      </c>
      <c r="J5" s="87">
        <v>1966</v>
      </c>
      <c r="K5" s="87">
        <v>1</v>
      </c>
      <c r="L5" s="88">
        <v>5</v>
      </c>
      <c r="M5" s="89">
        <f t="shared" ref="M5:M39" si="1">DATE(J5,K5,L5)</f>
        <v>24112</v>
      </c>
      <c r="N5" s="90"/>
      <c r="O5" s="90"/>
      <c r="P5" s="90"/>
      <c r="Q5" s="12" t="s">
        <v>229</v>
      </c>
    </row>
    <row r="6" spans="1:17" s="39" customFormat="1" ht="36" customHeight="1">
      <c r="A6" s="55">
        <f>A5+1</f>
        <v>2</v>
      </c>
      <c r="B6" s="11" t="s">
        <v>230</v>
      </c>
      <c r="C6" s="10" t="s">
        <v>64</v>
      </c>
      <c r="D6" s="22">
        <f t="shared" ref="D6" ca="1" si="2">DATEDIF(M6,TODAY(),"y")</f>
        <v>59</v>
      </c>
      <c r="E6" s="10" t="s">
        <v>68</v>
      </c>
      <c r="F6" s="12" t="s">
        <v>231</v>
      </c>
      <c r="G6" s="12" t="s">
        <v>232</v>
      </c>
      <c r="H6" s="10">
        <v>5</v>
      </c>
      <c r="I6" s="24" t="s">
        <v>233</v>
      </c>
      <c r="J6" s="87">
        <v>1965</v>
      </c>
      <c r="K6" s="87">
        <v>2</v>
      </c>
      <c r="L6" s="88">
        <v>26</v>
      </c>
      <c r="M6" s="89">
        <f t="shared" ref="M6" si="3">DATE(J6,K6,L6)</f>
        <v>23799</v>
      </c>
      <c r="N6" s="90"/>
      <c r="O6" s="90"/>
      <c r="P6" s="90"/>
      <c r="Q6" s="12" t="s">
        <v>234</v>
      </c>
    </row>
    <row r="7" spans="1:17" s="39" customFormat="1" ht="36" customHeight="1">
      <c r="A7" s="55">
        <f t="shared" ref="A7:A62" si="4">A6+1</f>
        <v>3</v>
      </c>
      <c r="B7" s="58" t="s">
        <v>235</v>
      </c>
      <c r="C7" s="10" t="s">
        <v>64</v>
      </c>
      <c r="D7" s="22">
        <f t="shared" ref="D7" ca="1" si="5">DATEDIF(M7,TODAY(),"y")</f>
        <v>72</v>
      </c>
      <c r="E7" s="10" t="s">
        <v>236</v>
      </c>
      <c r="F7" s="12" t="s">
        <v>237</v>
      </c>
      <c r="G7" s="12" t="s">
        <v>238</v>
      </c>
      <c r="H7" s="10">
        <v>5</v>
      </c>
      <c r="I7" s="24" t="s">
        <v>239</v>
      </c>
      <c r="J7" s="87">
        <v>1951</v>
      </c>
      <c r="K7" s="87">
        <v>12</v>
      </c>
      <c r="L7" s="88">
        <v>20</v>
      </c>
      <c r="M7" s="89">
        <v>18982</v>
      </c>
      <c r="N7" s="11" t="s">
        <v>240</v>
      </c>
      <c r="O7" s="11" t="s">
        <v>79</v>
      </c>
      <c r="P7" s="56">
        <v>5471</v>
      </c>
      <c r="Q7" s="12" t="s">
        <v>241</v>
      </c>
    </row>
    <row r="8" spans="1:17" s="39" customFormat="1" ht="36" customHeight="1">
      <c r="A8" s="55">
        <f t="shared" si="4"/>
        <v>4</v>
      </c>
      <c r="B8" s="59" t="s">
        <v>242</v>
      </c>
      <c r="C8" s="60" t="s">
        <v>67</v>
      </c>
      <c r="D8" s="61">
        <f t="shared" ca="1" si="0"/>
        <v>64</v>
      </c>
      <c r="E8" s="60" t="s">
        <v>225</v>
      </c>
      <c r="F8" s="62" t="s">
        <v>243</v>
      </c>
      <c r="G8" s="62" t="s">
        <v>244</v>
      </c>
      <c r="H8" s="10">
        <v>3</v>
      </c>
      <c r="I8" s="24" t="s">
        <v>245</v>
      </c>
      <c r="J8" s="87">
        <v>1960</v>
      </c>
      <c r="K8" s="87">
        <v>4</v>
      </c>
      <c r="L8" s="88">
        <v>24</v>
      </c>
      <c r="M8" s="89">
        <v>22030</v>
      </c>
      <c r="N8" s="11"/>
      <c r="O8" s="11"/>
      <c r="P8" s="11"/>
      <c r="Q8" s="12" t="s">
        <v>244</v>
      </c>
    </row>
    <row r="9" spans="1:17" s="39" customFormat="1" ht="36" customHeight="1">
      <c r="A9" s="55">
        <f t="shared" si="4"/>
        <v>5</v>
      </c>
      <c r="B9" s="58" t="s">
        <v>246</v>
      </c>
      <c r="C9" s="10" t="s">
        <v>67</v>
      </c>
      <c r="D9" s="22">
        <f t="shared" ca="1" si="0"/>
        <v>70</v>
      </c>
      <c r="E9" s="63" t="s">
        <v>247</v>
      </c>
      <c r="F9" s="12" t="s">
        <v>248</v>
      </c>
      <c r="G9" s="12" t="s">
        <v>249</v>
      </c>
      <c r="H9" s="10">
        <v>5</v>
      </c>
      <c r="I9" s="91" t="s">
        <v>250</v>
      </c>
      <c r="J9" s="87">
        <v>1954</v>
      </c>
      <c r="K9" s="87">
        <v>3</v>
      </c>
      <c r="L9" s="88">
        <v>8</v>
      </c>
      <c r="M9" s="89">
        <f t="shared" si="1"/>
        <v>19791</v>
      </c>
      <c r="N9" s="11"/>
      <c r="O9" s="11"/>
      <c r="P9" s="11"/>
      <c r="Q9" s="12" t="s">
        <v>251</v>
      </c>
    </row>
    <row r="10" spans="1:17" s="39" customFormat="1" ht="36" customHeight="1">
      <c r="A10" s="55">
        <f t="shared" si="4"/>
        <v>6</v>
      </c>
      <c r="B10" s="58" t="s">
        <v>252</v>
      </c>
      <c r="C10" s="10" t="s">
        <v>67</v>
      </c>
      <c r="D10" s="22">
        <f t="shared" ca="1" si="0"/>
        <v>49</v>
      </c>
      <c r="E10" s="10" t="s">
        <v>225</v>
      </c>
      <c r="F10" s="12" t="s">
        <v>253</v>
      </c>
      <c r="G10" s="12" t="s">
        <v>254</v>
      </c>
      <c r="H10" s="10">
        <v>5</v>
      </c>
      <c r="I10" s="24" t="s">
        <v>255</v>
      </c>
      <c r="J10" s="87">
        <v>1974</v>
      </c>
      <c r="K10" s="87">
        <v>12</v>
      </c>
      <c r="L10" s="88">
        <v>19</v>
      </c>
      <c r="M10" s="89">
        <f t="shared" si="1"/>
        <v>27382</v>
      </c>
      <c r="N10" s="11"/>
      <c r="O10" s="11"/>
      <c r="P10" s="11"/>
      <c r="Q10" s="12" t="s">
        <v>256</v>
      </c>
    </row>
    <row r="11" spans="1:17" s="39" customFormat="1" ht="36" customHeight="1">
      <c r="A11" s="55">
        <f t="shared" si="4"/>
        <v>7</v>
      </c>
      <c r="B11" s="64" t="s">
        <v>257</v>
      </c>
      <c r="C11" s="10" t="s">
        <v>64</v>
      </c>
      <c r="D11" s="22">
        <f t="shared" ca="1" si="0"/>
        <v>72</v>
      </c>
      <c r="E11" s="63" t="s">
        <v>247</v>
      </c>
      <c r="F11" s="12" t="s">
        <v>258</v>
      </c>
      <c r="G11" s="12" t="s">
        <v>259</v>
      </c>
      <c r="H11" s="10">
        <v>5</v>
      </c>
      <c r="I11" s="24" t="s">
        <v>260</v>
      </c>
      <c r="J11" s="87">
        <v>1952</v>
      </c>
      <c r="K11" s="87">
        <v>1</v>
      </c>
      <c r="L11" s="88">
        <v>9</v>
      </c>
      <c r="M11" s="89">
        <f t="shared" si="1"/>
        <v>19002</v>
      </c>
      <c r="N11" s="11"/>
      <c r="O11" s="11"/>
      <c r="P11" s="11"/>
      <c r="Q11" s="12" t="s">
        <v>259</v>
      </c>
    </row>
    <row r="12" spans="1:17" s="39" customFormat="1" ht="36" customHeight="1">
      <c r="A12" s="55">
        <f t="shared" si="4"/>
        <v>8</v>
      </c>
      <c r="B12" s="11" t="s">
        <v>261</v>
      </c>
      <c r="C12" s="10" t="s">
        <v>64</v>
      </c>
      <c r="D12" s="22">
        <f t="shared" ca="1" si="0"/>
        <v>79</v>
      </c>
      <c r="E12" s="10" t="s">
        <v>68</v>
      </c>
      <c r="F12" s="12" t="s">
        <v>262</v>
      </c>
      <c r="G12" s="12" t="s">
        <v>263</v>
      </c>
      <c r="H12" s="10">
        <v>3</v>
      </c>
      <c r="I12" s="26" t="s">
        <v>264</v>
      </c>
      <c r="J12" s="87">
        <v>1944</v>
      </c>
      <c r="K12" s="87">
        <v>10</v>
      </c>
      <c r="L12" s="88">
        <v>9</v>
      </c>
      <c r="M12" s="89">
        <f t="shared" si="1"/>
        <v>16354</v>
      </c>
      <c r="N12" s="11"/>
      <c r="O12" s="11"/>
      <c r="P12" s="11"/>
      <c r="Q12" s="12" t="s">
        <v>265</v>
      </c>
    </row>
    <row r="13" spans="1:17" s="39" customFormat="1" ht="36" customHeight="1">
      <c r="A13" s="55">
        <f t="shared" si="4"/>
        <v>9</v>
      </c>
      <c r="B13" s="11" t="s">
        <v>266</v>
      </c>
      <c r="C13" s="10" t="s">
        <v>64</v>
      </c>
      <c r="D13" s="22">
        <f t="shared" ca="1" si="0"/>
        <v>74</v>
      </c>
      <c r="E13" s="10" t="s">
        <v>68</v>
      </c>
      <c r="F13" s="12" t="s">
        <v>267</v>
      </c>
      <c r="G13" s="12" t="s">
        <v>268</v>
      </c>
      <c r="H13" s="10">
        <v>2</v>
      </c>
      <c r="I13" s="26" t="s">
        <v>269</v>
      </c>
      <c r="J13" s="87">
        <v>1950</v>
      </c>
      <c r="K13" s="87">
        <v>2</v>
      </c>
      <c r="L13" s="88">
        <v>11</v>
      </c>
      <c r="M13" s="89">
        <f t="shared" si="1"/>
        <v>18305</v>
      </c>
      <c r="N13" s="11"/>
      <c r="O13" s="11"/>
      <c r="P13" s="11"/>
      <c r="Q13" s="12" t="s">
        <v>270</v>
      </c>
    </row>
    <row r="14" spans="1:17" s="39" customFormat="1" ht="36" customHeight="1">
      <c r="A14" s="55">
        <f t="shared" si="4"/>
        <v>10</v>
      </c>
      <c r="B14" s="11" t="s">
        <v>271</v>
      </c>
      <c r="C14" s="10" t="s">
        <v>64</v>
      </c>
      <c r="D14" s="22">
        <f t="shared" ca="1" si="0"/>
        <v>58</v>
      </c>
      <c r="E14" s="10" t="s">
        <v>247</v>
      </c>
      <c r="F14" s="12" t="s">
        <v>272</v>
      </c>
      <c r="G14" s="12" t="s">
        <v>273</v>
      </c>
      <c r="H14" s="10">
        <v>5</v>
      </c>
      <c r="I14" s="92" t="s">
        <v>274</v>
      </c>
      <c r="J14" s="87">
        <v>1965</v>
      </c>
      <c r="K14" s="87">
        <v>10</v>
      </c>
      <c r="L14" s="88">
        <v>31</v>
      </c>
      <c r="M14" s="89">
        <f t="shared" si="1"/>
        <v>24046</v>
      </c>
      <c r="N14" s="11" t="s">
        <v>275</v>
      </c>
      <c r="O14" s="11" t="s">
        <v>81</v>
      </c>
      <c r="P14" s="11">
        <v>9436</v>
      </c>
      <c r="Q14" s="12" t="s">
        <v>276</v>
      </c>
    </row>
    <row r="15" spans="1:17" s="39" customFormat="1" ht="36" customHeight="1">
      <c r="A15" s="55">
        <f t="shared" si="4"/>
        <v>11</v>
      </c>
      <c r="B15" s="11" t="s">
        <v>277</v>
      </c>
      <c r="C15" s="10" t="s">
        <v>67</v>
      </c>
      <c r="D15" s="22">
        <f t="shared" ca="1" si="0"/>
        <v>46</v>
      </c>
      <c r="E15" s="10" t="s">
        <v>247</v>
      </c>
      <c r="F15" s="12" t="s">
        <v>278</v>
      </c>
      <c r="G15" s="12" t="s">
        <v>279</v>
      </c>
      <c r="H15" s="25">
        <v>5</v>
      </c>
      <c r="I15" s="26" t="s">
        <v>280</v>
      </c>
      <c r="J15" s="87">
        <v>1977</v>
      </c>
      <c r="K15" s="87">
        <v>7</v>
      </c>
      <c r="L15" s="88">
        <v>20</v>
      </c>
      <c r="M15" s="89">
        <f t="shared" si="1"/>
        <v>28326</v>
      </c>
      <c r="N15" s="11"/>
      <c r="O15" s="11"/>
      <c r="P15" s="11"/>
      <c r="Q15" s="12" t="s">
        <v>281</v>
      </c>
    </row>
    <row r="16" spans="1:17" s="39" customFormat="1" ht="36" customHeight="1">
      <c r="A16" s="55">
        <f t="shared" si="4"/>
        <v>12</v>
      </c>
      <c r="B16" s="11" t="s">
        <v>282</v>
      </c>
      <c r="C16" s="10" t="s">
        <v>67</v>
      </c>
      <c r="D16" s="22">
        <f t="shared" ca="1" si="0"/>
        <v>67</v>
      </c>
      <c r="E16" s="10" t="s">
        <v>283</v>
      </c>
      <c r="F16" s="12" t="s">
        <v>284</v>
      </c>
      <c r="G16" s="12" t="s">
        <v>285</v>
      </c>
      <c r="H16" s="25">
        <v>5</v>
      </c>
      <c r="I16" s="26" t="s">
        <v>286</v>
      </c>
      <c r="J16" s="87">
        <v>1957</v>
      </c>
      <c r="K16" s="87">
        <v>1</v>
      </c>
      <c r="L16" s="88">
        <v>2</v>
      </c>
      <c r="M16" s="89">
        <f t="shared" si="1"/>
        <v>20822</v>
      </c>
      <c r="N16" s="11"/>
      <c r="O16" s="11"/>
      <c r="P16" s="11"/>
      <c r="Q16" s="102" t="s">
        <v>287</v>
      </c>
    </row>
    <row r="17" spans="1:17" s="39" customFormat="1" ht="37.5" customHeight="1">
      <c r="A17" s="55">
        <f t="shared" si="4"/>
        <v>13</v>
      </c>
      <c r="B17" s="12" t="s">
        <v>288</v>
      </c>
      <c r="C17" s="10" t="s">
        <v>64</v>
      </c>
      <c r="D17" s="22">
        <f t="shared" ca="1" si="0"/>
        <v>71</v>
      </c>
      <c r="E17" s="21" t="s">
        <v>68</v>
      </c>
      <c r="F17" s="12" t="s">
        <v>289</v>
      </c>
      <c r="G17" s="12" t="s">
        <v>290</v>
      </c>
      <c r="H17" s="65">
        <v>5</v>
      </c>
      <c r="I17" s="26" t="s">
        <v>291</v>
      </c>
      <c r="J17" s="87">
        <v>1953</v>
      </c>
      <c r="K17" s="87">
        <v>4</v>
      </c>
      <c r="L17" s="88">
        <v>12</v>
      </c>
      <c r="M17" s="89">
        <f t="shared" si="1"/>
        <v>19461</v>
      </c>
      <c r="N17" s="11"/>
      <c r="O17" s="11"/>
      <c r="P17" s="11"/>
      <c r="Q17" s="102" t="s">
        <v>292</v>
      </c>
    </row>
    <row r="18" spans="1:17" s="39" customFormat="1" ht="37.5" customHeight="1">
      <c r="A18" s="55">
        <f t="shared" si="4"/>
        <v>14</v>
      </c>
      <c r="B18" s="12" t="s">
        <v>293</v>
      </c>
      <c r="C18" s="10" t="s">
        <v>64</v>
      </c>
      <c r="D18" s="22">
        <f t="shared" ca="1" si="0"/>
        <v>68</v>
      </c>
      <c r="E18" s="21" t="s">
        <v>68</v>
      </c>
      <c r="F18" s="12" t="s">
        <v>294</v>
      </c>
      <c r="G18" s="12" t="s">
        <v>295</v>
      </c>
      <c r="H18" s="65">
        <v>5</v>
      </c>
      <c r="I18" s="26" t="s">
        <v>296</v>
      </c>
      <c r="J18" s="87">
        <v>1956</v>
      </c>
      <c r="K18" s="87">
        <v>3</v>
      </c>
      <c r="L18" s="88">
        <v>17</v>
      </c>
      <c r="M18" s="89">
        <f t="shared" si="1"/>
        <v>20531</v>
      </c>
      <c r="N18" s="11" t="s">
        <v>297</v>
      </c>
      <c r="O18" s="11" t="s">
        <v>298</v>
      </c>
      <c r="P18" s="11">
        <v>1916</v>
      </c>
      <c r="Q18" s="12" t="s">
        <v>295</v>
      </c>
    </row>
    <row r="19" spans="1:17" ht="36" customHeight="1">
      <c r="A19" s="55">
        <f t="shared" si="4"/>
        <v>15</v>
      </c>
      <c r="B19" s="11" t="s">
        <v>299</v>
      </c>
      <c r="C19" s="10" t="s">
        <v>64</v>
      </c>
      <c r="D19" s="22">
        <f t="shared" ca="1" si="0"/>
        <v>65</v>
      </c>
      <c r="E19" s="10" t="s">
        <v>300</v>
      </c>
      <c r="F19" s="12" t="s">
        <v>301</v>
      </c>
      <c r="G19" s="12" t="s">
        <v>302</v>
      </c>
      <c r="H19" s="25">
        <v>5</v>
      </c>
      <c r="I19" s="24" t="s">
        <v>303</v>
      </c>
      <c r="J19" s="87">
        <v>1959</v>
      </c>
      <c r="K19" s="87">
        <v>3</v>
      </c>
      <c r="L19" s="88">
        <v>25</v>
      </c>
      <c r="M19" s="89">
        <f t="shared" si="1"/>
        <v>21634</v>
      </c>
      <c r="N19" s="93"/>
      <c r="O19" s="93"/>
      <c r="P19" s="93"/>
      <c r="Q19" s="12" t="s">
        <v>304</v>
      </c>
    </row>
    <row r="20" spans="1:17" ht="36" customHeight="1">
      <c r="A20" s="55">
        <f t="shared" si="4"/>
        <v>16</v>
      </c>
      <c r="B20" s="11" t="s">
        <v>305</v>
      </c>
      <c r="C20" s="10" t="s">
        <v>64</v>
      </c>
      <c r="D20" s="22">
        <f t="shared" ca="1" si="0"/>
        <v>73</v>
      </c>
      <c r="E20" s="10" t="s">
        <v>68</v>
      </c>
      <c r="F20" s="12" t="s">
        <v>306</v>
      </c>
      <c r="G20" s="12" t="s">
        <v>307</v>
      </c>
      <c r="H20" s="25">
        <v>5</v>
      </c>
      <c r="I20" s="26" t="s">
        <v>308</v>
      </c>
      <c r="J20" s="87">
        <v>1951</v>
      </c>
      <c r="K20" s="87">
        <v>3</v>
      </c>
      <c r="L20" s="88">
        <v>27</v>
      </c>
      <c r="M20" s="89">
        <f t="shared" si="1"/>
        <v>18714</v>
      </c>
      <c r="N20" s="93"/>
      <c r="O20" s="93"/>
      <c r="P20" s="93"/>
      <c r="Q20" s="12" t="s">
        <v>309</v>
      </c>
    </row>
    <row r="21" spans="1:17" ht="36" customHeight="1">
      <c r="A21" s="55">
        <f t="shared" si="4"/>
        <v>17</v>
      </c>
      <c r="B21" s="11" t="s">
        <v>310</v>
      </c>
      <c r="C21" s="10" t="s">
        <v>64</v>
      </c>
      <c r="D21" s="22">
        <f t="shared" ca="1" si="0"/>
        <v>60</v>
      </c>
      <c r="E21" s="10" t="s">
        <v>247</v>
      </c>
      <c r="F21" s="12" t="s">
        <v>311</v>
      </c>
      <c r="G21" s="12" t="s">
        <v>312</v>
      </c>
      <c r="H21" s="10">
        <v>3</v>
      </c>
      <c r="I21" s="91" t="s">
        <v>313</v>
      </c>
      <c r="J21" s="87">
        <v>1963</v>
      </c>
      <c r="K21" s="87">
        <v>12</v>
      </c>
      <c r="L21" s="88">
        <v>12</v>
      </c>
      <c r="M21" s="89">
        <f t="shared" si="1"/>
        <v>23357</v>
      </c>
      <c r="N21" s="93"/>
      <c r="O21" s="93"/>
      <c r="P21" s="93"/>
      <c r="Q21" s="12" t="s">
        <v>314</v>
      </c>
    </row>
    <row r="22" spans="1:17" ht="36" customHeight="1">
      <c r="A22" s="55">
        <f t="shared" si="4"/>
        <v>18</v>
      </c>
      <c r="B22" s="11" t="s">
        <v>315</v>
      </c>
      <c r="C22" s="10" t="s">
        <v>64</v>
      </c>
      <c r="D22" s="22">
        <f t="shared" ca="1" si="0"/>
        <v>66</v>
      </c>
      <c r="E22" s="10" t="s">
        <v>247</v>
      </c>
      <c r="F22" s="12" t="s">
        <v>316</v>
      </c>
      <c r="G22" s="12" t="s">
        <v>317</v>
      </c>
      <c r="H22" s="10">
        <v>5</v>
      </c>
      <c r="I22" s="26" t="s">
        <v>318</v>
      </c>
      <c r="J22" s="87">
        <v>1958</v>
      </c>
      <c r="K22" s="87">
        <v>4</v>
      </c>
      <c r="L22" s="88">
        <v>30</v>
      </c>
      <c r="M22" s="89">
        <f t="shared" si="1"/>
        <v>21305</v>
      </c>
      <c r="N22" s="93"/>
      <c r="O22" s="93"/>
      <c r="P22" s="93"/>
      <c r="Q22" s="12" t="s">
        <v>319</v>
      </c>
    </row>
    <row r="23" spans="1:17" ht="36" customHeight="1">
      <c r="A23" s="55">
        <f t="shared" si="4"/>
        <v>19</v>
      </c>
      <c r="B23" s="11" t="s">
        <v>320</v>
      </c>
      <c r="C23" s="10" t="s">
        <v>67</v>
      </c>
      <c r="D23" s="22">
        <f t="shared" ca="1" si="0"/>
        <v>63</v>
      </c>
      <c r="E23" s="10" t="s">
        <v>283</v>
      </c>
      <c r="F23" s="12" t="s">
        <v>321</v>
      </c>
      <c r="G23" s="12" t="s">
        <v>322</v>
      </c>
      <c r="H23" s="10">
        <v>5</v>
      </c>
      <c r="I23" s="26" t="s">
        <v>323</v>
      </c>
      <c r="J23" s="87">
        <v>1960</v>
      </c>
      <c r="K23" s="87">
        <v>10</v>
      </c>
      <c r="L23" s="88">
        <v>14</v>
      </c>
      <c r="M23" s="89">
        <f t="shared" si="1"/>
        <v>22203</v>
      </c>
      <c r="N23" s="93"/>
      <c r="O23" s="93"/>
      <c r="P23" s="93"/>
      <c r="Q23" s="12" t="s">
        <v>322</v>
      </c>
    </row>
    <row r="24" spans="1:17" ht="36" customHeight="1">
      <c r="A24" s="55">
        <f t="shared" si="4"/>
        <v>20</v>
      </c>
      <c r="B24" s="11" t="s">
        <v>324</v>
      </c>
      <c r="C24" s="10" t="s">
        <v>67</v>
      </c>
      <c r="D24" s="22">
        <f t="shared" ca="1" si="0"/>
        <v>72</v>
      </c>
      <c r="E24" s="10" t="s">
        <v>247</v>
      </c>
      <c r="F24" s="12" t="s">
        <v>325</v>
      </c>
      <c r="G24" s="12" t="s">
        <v>326</v>
      </c>
      <c r="H24" s="10">
        <v>5</v>
      </c>
      <c r="I24" s="26" t="s">
        <v>327</v>
      </c>
      <c r="J24" s="87">
        <v>1952</v>
      </c>
      <c r="K24" s="87">
        <v>2</v>
      </c>
      <c r="L24" s="88">
        <v>21</v>
      </c>
      <c r="M24" s="89">
        <f t="shared" si="1"/>
        <v>19045</v>
      </c>
      <c r="N24" s="93"/>
      <c r="O24" s="93"/>
      <c r="P24" s="93"/>
      <c r="Q24" s="12" t="s">
        <v>328</v>
      </c>
    </row>
    <row r="25" spans="1:17" s="40" customFormat="1" ht="36" customHeight="1">
      <c r="A25" s="55">
        <f t="shared" si="4"/>
        <v>21</v>
      </c>
      <c r="B25" s="66" t="s">
        <v>329</v>
      </c>
      <c r="C25" s="10" t="s">
        <v>64</v>
      </c>
      <c r="D25" s="22">
        <f t="shared" ca="1" si="0"/>
        <v>74</v>
      </c>
      <c r="E25" s="10" t="s">
        <v>283</v>
      </c>
      <c r="F25" s="12" t="s">
        <v>330</v>
      </c>
      <c r="G25" s="12" t="s">
        <v>331</v>
      </c>
      <c r="H25" s="10">
        <v>3</v>
      </c>
      <c r="I25" s="24" t="s">
        <v>332</v>
      </c>
      <c r="J25" s="87">
        <v>1949</v>
      </c>
      <c r="K25" s="87">
        <v>10</v>
      </c>
      <c r="L25" s="88">
        <v>5</v>
      </c>
      <c r="M25" s="89">
        <f t="shared" si="1"/>
        <v>18176</v>
      </c>
      <c r="N25" s="94"/>
      <c r="O25" s="94"/>
      <c r="P25" s="94"/>
      <c r="Q25" s="12" t="s">
        <v>333</v>
      </c>
    </row>
    <row r="26" spans="1:17" s="40" customFormat="1" ht="36" customHeight="1">
      <c r="A26" s="55">
        <f t="shared" si="4"/>
        <v>22</v>
      </c>
      <c r="B26" s="67" t="s">
        <v>334</v>
      </c>
      <c r="C26" s="60" t="s">
        <v>64</v>
      </c>
      <c r="D26" s="61">
        <f t="shared" ca="1" si="0"/>
        <v>57</v>
      </c>
      <c r="E26" s="60" t="s">
        <v>300</v>
      </c>
      <c r="F26" s="62" t="s">
        <v>335</v>
      </c>
      <c r="G26" s="62" t="s">
        <v>336</v>
      </c>
      <c r="H26" s="10">
        <v>3</v>
      </c>
      <c r="I26" s="95" t="s">
        <v>337</v>
      </c>
      <c r="J26" s="96">
        <v>1967</v>
      </c>
      <c r="K26" s="96">
        <v>2</v>
      </c>
      <c r="L26" s="97">
        <v>28</v>
      </c>
      <c r="M26" s="89">
        <v>24531</v>
      </c>
      <c r="N26" s="94"/>
      <c r="O26" s="94"/>
      <c r="P26" s="94"/>
      <c r="Q26" s="62" t="s">
        <v>336</v>
      </c>
    </row>
    <row r="27" spans="1:17" ht="36" customHeight="1">
      <c r="A27" s="55">
        <f t="shared" si="4"/>
        <v>23</v>
      </c>
      <c r="B27" s="11" t="s">
        <v>338</v>
      </c>
      <c r="C27" s="10" t="s">
        <v>67</v>
      </c>
      <c r="D27" s="22">
        <f t="shared" ca="1" si="0"/>
        <v>68</v>
      </c>
      <c r="E27" s="10" t="s">
        <v>225</v>
      </c>
      <c r="F27" s="12" t="s">
        <v>339</v>
      </c>
      <c r="G27" s="12" t="s">
        <v>340</v>
      </c>
      <c r="H27" s="25">
        <v>5</v>
      </c>
      <c r="I27" s="24" t="s">
        <v>341</v>
      </c>
      <c r="J27" s="87">
        <v>1956</v>
      </c>
      <c r="K27" s="87">
        <v>4</v>
      </c>
      <c r="L27" s="88">
        <v>23</v>
      </c>
      <c r="M27" s="89">
        <f t="shared" si="1"/>
        <v>20568</v>
      </c>
      <c r="N27" s="93"/>
      <c r="O27" s="93"/>
      <c r="P27" s="93"/>
      <c r="Q27" s="12" t="s">
        <v>342</v>
      </c>
    </row>
    <row r="28" spans="1:17" ht="36" customHeight="1">
      <c r="A28" s="55">
        <f t="shared" si="4"/>
        <v>24</v>
      </c>
      <c r="B28" s="11" t="s">
        <v>343</v>
      </c>
      <c r="C28" s="10" t="s">
        <v>64</v>
      </c>
      <c r="D28" s="22">
        <f t="shared" ref="D28" ca="1" si="6">DATEDIF(M28,TODAY(),"y")</f>
        <v>59</v>
      </c>
      <c r="E28" s="10" t="s">
        <v>68</v>
      </c>
      <c r="F28" s="12" t="s">
        <v>344</v>
      </c>
      <c r="G28" s="12" t="s">
        <v>345</v>
      </c>
      <c r="H28" s="10">
        <v>2</v>
      </c>
      <c r="I28" s="24" t="s">
        <v>346</v>
      </c>
      <c r="J28" s="87">
        <v>1964</v>
      </c>
      <c r="K28" s="87">
        <v>12</v>
      </c>
      <c r="L28" s="88">
        <v>12</v>
      </c>
      <c r="M28" s="89">
        <v>23723</v>
      </c>
      <c r="N28" s="93"/>
      <c r="O28" s="93"/>
      <c r="P28" s="93"/>
      <c r="Q28" s="12" t="s">
        <v>347</v>
      </c>
    </row>
    <row r="29" spans="1:17" ht="36" customHeight="1">
      <c r="A29" s="55">
        <f t="shared" si="4"/>
        <v>25</v>
      </c>
      <c r="B29" s="11" t="s">
        <v>348</v>
      </c>
      <c r="C29" s="10" t="s">
        <v>67</v>
      </c>
      <c r="D29" s="22">
        <f t="shared" ca="1" si="0"/>
        <v>72</v>
      </c>
      <c r="E29" s="10" t="s">
        <v>247</v>
      </c>
      <c r="F29" s="12" t="s">
        <v>349</v>
      </c>
      <c r="G29" s="12" t="s">
        <v>350</v>
      </c>
      <c r="H29" s="10">
        <v>5</v>
      </c>
      <c r="I29" s="24" t="s">
        <v>351</v>
      </c>
      <c r="J29" s="87">
        <v>1951</v>
      </c>
      <c r="K29" s="87">
        <v>10</v>
      </c>
      <c r="L29" s="88">
        <v>22</v>
      </c>
      <c r="M29" s="89">
        <f t="shared" si="1"/>
        <v>18923</v>
      </c>
      <c r="N29" s="93"/>
      <c r="O29" s="93"/>
      <c r="P29" s="93"/>
      <c r="Q29" s="12" t="s">
        <v>352</v>
      </c>
    </row>
    <row r="30" spans="1:17" ht="36" customHeight="1">
      <c r="A30" s="55">
        <f t="shared" si="4"/>
        <v>26</v>
      </c>
      <c r="B30" s="11" t="s">
        <v>353</v>
      </c>
      <c r="C30" s="10" t="s">
        <v>64</v>
      </c>
      <c r="D30" s="22">
        <f t="shared" ca="1" si="0"/>
        <v>64</v>
      </c>
      <c r="E30" s="10" t="s">
        <v>225</v>
      </c>
      <c r="F30" s="12" t="s">
        <v>354</v>
      </c>
      <c r="G30" s="12" t="s">
        <v>355</v>
      </c>
      <c r="H30" s="10">
        <v>5</v>
      </c>
      <c r="I30" s="24" t="s">
        <v>356</v>
      </c>
      <c r="J30" s="87">
        <v>1960</v>
      </c>
      <c r="K30" s="87">
        <v>6</v>
      </c>
      <c r="L30" s="88">
        <v>5</v>
      </c>
      <c r="M30" s="89">
        <f t="shared" si="1"/>
        <v>22072</v>
      </c>
      <c r="N30" s="11" t="s">
        <v>357</v>
      </c>
      <c r="O30" s="11" t="s">
        <v>81</v>
      </c>
      <c r="P30" s="11">
        <v>1013</v>
      </c>
      <c r="Q30" s="12" t="s">
        <v>358</v>
      </c>
    </row>
    <row r="31" spans="1:17" ht="36" customHeight="1">
      <c r="A31" s="55">
        <f t="shared" si="4"/>
        <v>27</v>
      </c>
      <c r="B31" s="68" t="s">
        <v>359</v>
      </c>
      <c r="C31" s="69" t="s">
        <v>64</v>
      </c>
      <c r="D31" s="70">
        <f t="shared" ca="1" si="0"/>
        <v>54</v>
      </c>
      <c r="E31" s="69" t="s">
        <v>247</v>
      </c>
      <c r="F31" s="71" t="s">
        <v>360</v>
      </c>
      <c r="G31" s="71" t="s">
        <v>361</v>
      </c>
      <c r="H31" s="10">
        <v>5</v>
      </c>
      <c r="I31" s="98" t="s">
        <v>362</v>
      </c>
      <c r="J31" s="87">
        <v>1970</v>
      </c>
      <c r="K31" s="87">
        <v>5</v>
      </c>
      <c r="L31" s="88">
        <v>22</v>
      </c>
      <c r="M31" s="89">
        <v>25710</v>
      </c>
      <c r="N31" s="11"/>
      <c r="O31" s="11"/>
      <c r="P31" s="11"/>
      <c r="Q31" s="12"/>
    </row>
    <row r="32" spans="1:17" ht="36" customHeight="1">
      <c r="A32" s="55">
        <f t="shared" si="4"/>
        <v>28</v>
      </c>
      <c r="B32" s="12" t="s">
        <v>363</v>
      </c>
      <c r="C32" s="21" t="s">
        <v>67</v>
      </c>
      <c r="D32" s="22">
        <f t="shared" ca="1" si="0"/>
        <v>70</v>
      </c>
      <c r="E32" s="21" t="s">
        <v>225</v>
      </c>
      <c r="F32" s="12" t="s">
        <v>364</v>
      </c>
      <c r="G32" s="12" t="s">
        <v>365</v>
      </c>
      <c r="H32" s="65">
        <v>5</v>
      </c>
      <c r="I32" s="26" t="s">
        <v>366</v>
      </c>
      <c r="J32" s="87">
        <v>1953</v>
      </c>
      <c r="K32" s="87">
        <v>11</v>
      </c>
      <c r="L32" s="88">
        <v>18</v>
      </c>
      <c r="M32" s="89">
        <f t="shared" si="1"/>
        <v>19681</v>
      </c>
      <c r="N32" s="93"/>
      <c r="O32" s="93"/>
      <c r="P32" s="93"/>
      <c r="Q32" s="12" t="s">
        <v>367</v>
      </c>
    </row>
    <row r="33" spans="1:17" ht="36" customHeight="1">
      <c r="A33" s="55">
        <f t="shared" si="4"/>
        <v>29</v>
      </c>
      <c r="B33" s="11" t="s">
        <v>368</v>
      </c>
      <c r="C33" s="10" t="s">
        <v>64</v>
      </c>
      <c r="D33" s="22">
        <f t="shared" ca="1" si="0"/>
        <v>68</v>
      </c>
      <c r="E33" s="10" t="s">
        <v>247</v>
      </c>
      <c r="F33" s="12" t="s">
        <v>369</v>
      </c>
      <c r="G33" s="12" t="s">
        <v>370</v>
      </c>
      <c r="H33" s="10">
        <v>5</v>
      </c>
      <c r="I33" s="26" t="s">
        <v>371</v>
      </c>
      <c r="J33" s="87">
        <v>1956</v>
      </c>
      <c r="K33" s="87">
        <v>6</v>
      </c>
      <c r="L33" s="88">
        <v>5</v>
      </c>
      <c r="M33" s="89">
        <f t="shared" si="1"/>
        <v>20611</v>
      </c>
      <c r="N33" s="99" t="s">
        <v>372</v>
      </c>
      <c r="O33" s="11" t="s">
        <v>373</v>
      </c>
      <c r="P33" s="11">
        <v>2291</v>
      </c>
      <c r="Q33" s="12" t="s">
        <v>374</v>
      </c>
    </row>
    <row r="34" spans="1:17" ht="36" customHeight="1">
      <c r="A34" s="55">
        <f t="shared" si="4"/>
        <v>30</v>
      </c>
      <c r="B34" s="11" t="s">
        <v>375</v>
      </c>
      <c r="C34" s="10" t="s">
        <v>67</v>
      </c>
      <c r="D34" s="22">
        <f t="shared" ca="1" si="0"/>
        <v>67</v>
      </c>
      <c r="E34" s="10" t="s">
        <v>225</v>
      </c>
      <c r="F34" s="12" t="s">
        <v>369</v>
      </c>
      <c r="G34" s="12" t="s">
        <v>376</v>
      </c>
      <c r="H34" s="10">
        <v>5</v>
      </c>
      <c r="I34" s="26" t="s">
        <v>377</v>
      </c>
      <c r="J34" s="87">
        <v>1956</v>
      </c>
      <c r="K34" s="87">
        <v>7</v>
      </c>
      <c r="L34" s="88">
        <v>16</v>
      </c>
      <c r="M34" s="89">
        <f t="shared" si="1"/>
        <v>20652</v>
      </c>
      <c r="N34" s="93"/>
      <c r="O34" s="93"/>
      <c r="P34" s="93"/>
      <c r="Q34" s="12" t="s">
        <v>378</v>
      </c>
    </row>
    <row r="35" spans="1:17" ht="36" customHeight="1">
      <c r="A35" s="55">
        <f t="shared" si="4"/>
        <v>31</v>
      </c>
      <c r="B35" s="11" t="s">
        <v>379</v>
      </c>
      <c r="C35" s="10" t="s">
        <v>64</v>
      </c>
      <c r="D35" s="22">
        <f t="shared" ca="1" si="0"/>
        <v>54</v>
      </c>
      <c r="E35" s="10" t="s">
        <v>68</v>
      </c>
      <c r="F35" s="12" t="s">
        <v>380</v>
      </c>
      <c r="G35" s="12" t="s">
        <v>381</v>
      </c>
      <c r="H35" s="10">
        <v>1</v>
      </c>
      <c r="I35" s="26" t="s">
        <v>382</v>
      </c>
      <c r="J35" s="87">
        <v>1970</v>
      </c>
      <c r="K35" s="87">
        <v>4</v>
      </c>
      <c r="L35" s="88">
        <v>13</v>
      </c>
      <c r="M35" s="89">
        <f t="shared" si="1"/>
        <v>25671</v>
      </c>
      <c r="N35" s="93"/>
      <c r="O35" s="93"/>
      <c r="P35" s="93"/>
      <c r="Q35" s="12" t="s">
        <v>383</v>
      </c>
    </row>
    <row r="36" spans="1:17" ht="36" customHeight="1">
      <c r="A36" s="55">
        <f t="shared" si="4"/>
        <v>32</v>
      </c>
      <c r="B36" s="72" t="s">
        <v>384</v>
      </c>
      <c r="C36" s="69" t="s">
        <v>67</v>
      </c>
      <c r="D36" s="70">
        <f t="shared" ca="1" si="0"/>
        <v>67</v>
      </c>
      <c r="E36" s="69" t="s">
        <v>247</v>
      </c>
      <c r="F36" s="71" t="s">
        <v>385</v>
      </c>
      <c r="G36" s="71" t="s">
        <v>386</v>
      </c>
      <c r="H36" s="25">
        <v>3</v>
      </c>
      <c r="I36" s="26" t="s">
        <v>387</v>
      </c>
      <c r="J36" s="87">
        <v>1957</v>
      </c>
      <c r="K36" s="87">
        <v>1</v>
      </c>
      <c r="L36" s="88">
        <v>3</v>
      </c>
      <c r="M36" s="89">
        <f t="shared" si="1"/>
        <v>20823</v>
      </c>
      <c r="N36" s="93"/>
      <c r="O36" s="93"/>
      <c r="P36" s="93"/>
      <c r="Q36" s="12" t="s">
        <v>388</v>
      </c>
    </row>
    <row r="37" spans="1:17" ht="36" customHeight="1">
      <c r="A37" s="55">
        <f t="shared" si="4"/>
        <v>33</v>
      </c>
      <c r="B37" s="11" t="s">
        <v>389</v>
      </c>
      <c r="C37" s="10" t="s">
        <v>67</v>
      </c>
      <c r="D37" s="22">
        <f t="shared" ca="1" si="0"/>
        <v>51</v>
      </c>
      <c r="E37" s="10" t="s">
        <v>68</v>
      </c>
      <c r="F37" s="12" t="s">
        <v>390</v>
      </c>
      <c r="G37" s="12" t="s">
        <v>391</v>
      </c>
      <c r="H37" s="10">
        <v>2</v>
      </c>
      <c r="I37" s="26" t="s">
        <v>392</v>
      </c>
      <c r="J37" s="87">
        <v>1972</v>
      </c>
      <c r="K37" s="87">
        <v>7</v>
      </c>
      <c r="L37" s="88">
        <v>16</v>
      </c>
      <c r="M37" s="89">
        <f t="shared" si="1"/>
        <v>26496</v>
      </c>
      <c r="N37" s="93"/>
      <c r="O37" s="93"/>
      <c r="P37" s="93"/>
      <c r="Q37" s="12" t="s">
        <v>393</v>
      </c>
    </row>
    <row r="38" spans="1:17" ht="36" customHeight="1">
      <c r="A38" s="55">
        <f t="shared" si="4"/>
        <v>34</v>
      </c>
      <c r="B38" s="11" t="s">
        <v>394</v>
      </c>
      <c r="C38" s="10" t="s">
        <v>64</v>
      </c>
      <c r="D38" s="22">
        <f t="shared" ref="D38:D62" ca="1" si="7">DATEDIF(M38,TODAY(),"y")</f>
        <v>69</v>
      </c>
      <c r="E38" s="10" t="s">
        <v>225</v>
      </c>
      <c r="F38" s="12" t="s">
        <v>395</v>
      </c>
      <c r="G38" s="12" t="s">
        <v>396</v>
      </c>
      <c r="H38" s="25">
        <v>5</v>
      </c>
      <c r="I38" s="26" t="s">
        <v>397</v>
      </c>
      <c r="J38" s="87">
        <v>1955</v>
      </c>
      <c r="K38" s="87">
        <v>5</v>
      </c>
      <c r="L38" s="88">
        <v>9</v>
      </c>
      <c r="M38" s="89">
        <f t="shared" si="1"/>
        <v>20218</v>
      </c>
      <c r="N38" s="93"/>
      <c r="O38" s="93"/>
      <c r="P38" s="93"/>
      <c r="Q38" s="12" t="s">
        <v>398</v>
      </c>
    </row>
    <row r="39" spans="1:17" ht="36" customHeight="1">
      <c r="A39" s="55">
        <f t="shared" si="4"/>
        <v>35</v>
      </c>
      <c r="B39" s="11" t="s">
        <v>399</v>
      </c>
      <c r="C39" s="10" t="s">
        <v>64</v>
      </c>
      <c r="D39" s="22">
        <f t="shared" ca="1" si="7"/>
        <v>73</v>
      </c>
      <c r="E39" s="10" t="s">
        <v>68</v>
      </c>
      <c r="F39" s="12" t="s">
        <v>400</v>
      </c>
      <c r="G39" s="12" t="s">
        <v>401</v>
      </c>
      <c r="H39" s="10">
        <v>1</v>
      </c>
      <c r="I39" s="26" t="s">
        <v>402</v>
      </c>
      <c r="J39" s="87">
        <v>1951</v>
      </c>
      <c r="K39" s="87">
        <v>5</v>
      </c>
      <c r="L39" s="88">
        <v>3</v>
      </c>
      <c r="M39" s="89">
        <f t="shared" si="1"/>
        <v>18751</v>
      </c>
      <c r="N39" s="93"/>
      <c r="O39" s="93"/>
      <c r="P39" s="93"/>
      <c r="Q39" s="12" t="s">
        <v>403</v>
      </c>
    </row>
    <row r="40" spans="1:17" ht="36" customHeight="1">
      <c r="A40" s="55">
        <f t="shared" si="4"/>
        <v>36</v>
      </c>
      <c r="B40" s="11" t="s">
        <v>404</v>
      </c>
      <c r="C40" s="10" t="s">
        <v>64</v>
      </c>
      <c r="D40" s="22">
        <f t="shared" ca="1" si="7"/>
        <v>75</v>
      </c>
      <c r="E40" s="10" t="s">
        <v>225</v>
      </c>
      <c r="F40" s="12" t="s">
        <v>405</v>
      </c>
      <c r="G40" s="12" t="s">
        <v>406</v>
      </c>
      <c r="H40" s="10">
        <v>2</v>
      </c>
      <c r="I40" s="26" t="s">
        <v>407</v>
      </c>
      <c r="J40" s="87">
        <v>1949</v>
      </c>
      <c r="K40" s="87">
        <v>2</v>
      </c>
      <c r="L40" s="88">
        <v>24</v>
      </c>
      <c r="M40" s="89">
        <v>17953</v>
      </c>
      <c r="N40" s="93"/>
      <c r="O40" s="93"/>
      <c r="P40" s="93"/>
      <c r="Q40" s="12" t="s">
        <v>408</v>
      </c>
    </row>
    <row r="41" spans="1:17" ht="36" customHeight="1">
      <c r="A41" s="55">
        <f t="shared" si="4"/>
        <v>37</v>
      </c>
      <c r="B41" s="11" t="s">
        <v>409</v>
      </c>
      <c r="C41" s="10" t="s">
        <v>67</v>
      </c>
      <c r="D41" s="22">
        <f t="shared" ca="1" si="7"/>
        <v>73</v>
      </c>
      <c r="E41" s="10" t="s">
        <v>68</v>
      </c>
      <c r="F41" s="12" t="s">
        <v>410</v>
      </c>
      <c r="G41" s="12" t="s">
        <v>411</v>
      </c>
      <c r="H41" s="25">
        <v>1</v>
      </c>
      <c r="I41" s="12"/>
      <c r="J41" s="87">
        <v>1951</v>
      </c>
      <c r="K41" s="87">
        <v>5</v>
      </c>
      <c r="L41" s="88">
        <v>26</v>
      </c>
      <c r="M41" s="89">
        <f t="shared" ref="M41:M62" si="8">DATE(J41,K41,L41)</f>
        <v>18774</v>
      </c>
      <c r="N41" s="93"/>
      <c r="O41" s="93"/>
      <c r="P41" s="93"/>
      <c r="Q41" s="12" t="s">
        <v>412</v>
      </c>
    </row>
    <row r="42" spans="1:17" ht="36" customHeight="1">
      <c r="A42" s="55">
        <f t="shared" si="4"/>
        <v>38</v>
      </c>
      <c r="B42" s="68" t="s">
        <v>413</v>
      </c>
      <c r="C42" s="69" t="s">
        <v>64</v>
      </c>
      <c r="D42" s="70">
        <f t="shared" ref="D42" ca="1" si="9">DATEDIF(M42,TODAY(),"y")</f>
        <v>56</v>
      </c>
      <c r="E42" s="69" t="s">
        <v>225</v>
      </c>
      <c r="F42" s="73" t="s">
        <v>414</v>
      </c>
      <c r="G42" s="74" t="s">
        <v>415</v>
      </c>
      <c r="H42" s="25">
        <v>3</v>
      </c>
      <c r="I42" s="24" t="s">
        <v>416</v>
      </c>
      <c r="J42" s="87">
        <v>1968</v>
      </c>
      <c r="K42" s="87">
        <v>6</v>
      </c>
      <c r="L42" s="88">
        <v>5</v>
      </c>
      <c r="M42" s="89">
        <f t="shared" ref="M42" si="10">DATE(J42,K42,L42)</f>
        <v>24994</v>
      </c>
      <c r="N42" s="93"/>
      <c r="O42" s="93"/>
      <c r="P42" s="93"/>
      <c r="Q42" s="103" t="s">
        <v>417</v>
      </c>
    </row>
    <row r="43" spans="1:17" ht="36" customHeight="1">
      <c r="A43" s="55">
        <f t="shared" si="4"/>
        <v>39</v>
      </c>
      <c r="B43" s="11" t="s">
        <v>418</v>
      </c>
      <c r="C43" s="10" t="s">
        <v>64</v>
      </c>
      <c r="D43" s="22">
        <f t="shared" ca="1" si="7"/>
        <v>65</v>
      </c>
      <c r="E43" s="10" t="s">
        <v>300</v>
      </c>
      <c r="F43" s="75" t="s">
        <v>419</v>
      </c>
      <c r="G43" s="27" t="s">
        <v>420</v>
      </c>
      <c r="H43" s="25">
        <v>3</v>
      </c>
      <c r="I43" s="24" t="s">
        <v>421</v>
      </c>
      <c r="J43" s="87">
        <v>1959</v>
      </c>
      <c r="K43" s="87">
        <v>3</v>
      </c>
      <c r="L43" s="88">
        <v>18</v>
      </c>
      <c r="M43" s="89">
        <f t="shared" si="8"/>
        <v>21627</v>
      </c>
      <c r="N43" s="93"/>
      <c r="O43" s="93"/>
      <c r="P43" s="93"/>
      <c r="Q43" s="27" t="s">
        <v>422</v>
      </c>
    </row>
    <row r="44" spans="1:17" ht="36" customHeight="1">
      <c r="A44" s="55">
        <f t="shared" si="4"/>
        <v>40</v>
      </c>
      <c r="B44" s="11" t="s">
        <v>423</v>
      </c>
      <c r="C44" s="10" t="s">
        <v>67</v>
      </c>
      <c r="D44" s="22">
        <f t="shared" ca="1" si="7"/>
        <v>61</v>
      </c>
      <c r="E44" s="10" t="s">
        <v>424</v>
      </c>
      <c r="F44" s="75" t="s">
        <v>419</v>
      </c>
      <c r="G44" s="12" t="s">
        <v>425</v>
      </c>
      <c r="H44" s="25">
        <v>2</v>
      </c>
      <c r="I44" s="26" t="s">
        <v>426</v>
      </c>
      <c r="J44" s="87">
        <v>1963</v>
      </c>
      <c r="K44" s="87">
        <v>5</v>
      </c>
      <c r="L44" s="88">
        <v>30</v>
      </c>
      <c r="M44" s="89">
        <f t="shared" si="8"/>
        <v>23161</v>
      </c>
      <c r="N44" s="93"/>
      <c r="O44" s="93"/>
      <c r="P44" s="93"/>
      <c r="Q44" s="12" t="s">
        <v>427</v>
      </c>
    </row>
    <row r="45" spans="1:17" ht="36" customHeight="1">
      <c r="A45" s="55">
        <f t="shared" si="4"/>
        <v>41</v>
      </c>
      <c r="B45" s="11" t="s">
        <v>428</v>
      </c>
      <c r="C45" s="10" t="s">
        <v>64</v>
      </c>
      <c r="D45" s="22">
        <f t="shared" ca="1" si="7"/>
        <v>66</v>
      </c>
      <c r="E45" s="10" t="s">
        <v>68</v>
      </c>
      <c r="F45" s="75" t="s">
        <v>429</v>
      </c>
      <c r="G45" s="12" t="s">
        <v>430</v>
      </c>
      <c r="H45" s="25">
        <v>5</v>
      </c>
      <c r="I45" s="26" t="s">
        <v>431</v>
      </c>
      <c r="J45" s="87">
        <v>1957</v>
      </c>
      <c r="K45" s="87">
        <v>8</v>
      </c>
      <c r="L45" s="88">
        <v>22</v>
      </c>
      <c r="M45" s="89">
        <f t="shared" si="8"/>
        <v>21054</v>
      </c>
      <c r="N45" s="93"/>
      <c r="O45" s="93"/>
      <c r="P45" s="93"/>
      <c r="Q45" s="12" t="s">
        <v>432</v>
      </c>
    </row>
    <row r="46" spans="1:17" ht="36" customHeight="1">
      <c r="A46" s="55">
        <f t="shared" si="4"/>
        <v>42</v>
      </c>
      <c r="B46" s="11" t="s">
        <v>433</v>
      </c>
      <c r="C46" s="10" t="s">
        <v>67</v>
      </c>
      <c r="D46" s="22">
        <f t="shared" ca="1" si="7"/>
        <v>71</v>
      </c>
      <c r="E46" s="10" t="s">
        <v>68</v>
      </c>
      <c r="F46" s="75" t="s">
        <v>434</v>
      </c>
      <c r="G46" s="12" t="s">
        <v>435</v>
      </c>
      <c r="H46" s="25">
        <v>5</v>
      </c>
      <c r="I46" s="26" t="s">
        <v>436</v>
      </c>
      <c r="J46" s="87">
        <v>1953</v>
      </c>
      <c r="K46" s="87">
        <v>4</v>
      </c>
      <c r="L46" s="88">
        <v>6</v>
      </c>
      <c r="M46" s="89">
        <f t="shared" si="8"/>
        <v>19455</v>
      </c>
      <c r="N46" s="93"/>
      <c r="O46" s="93"/>
      <c r="P46" s="93"/>
      <c r="Q46" s="12" t="s">
        <v>437</v>
      </c>
    </row>
    <row r="47" spans="1:17" s="39" customFormat="1" ht="34.5" customHeight="1">
      <c r="A47" s="55">
        <f t="shared" si="4"/>
        <v>43</v>
      </c>
      <c r="B47" s="11" t="s">
        <v>438</v>
      </c>
      <c r="C47" s="10" t="s">
        <v>67</v>
      </c>
      <c r="D47" s="22">
        <f t="shared" ca="1" si="7"/>
        <v>53</v>
      </c>
      <c r="E47" s="10" t="s">
        <v>247</v>
      </c>
      <c r="F47" s="12" t="s">
        <v>439</v>
      </c>
      <c r="G47" s="12" t="s">
        <v>440</v>
      </c>
      <c r="H47" s="10">
        <v>5</v>
      </c>
      <c r="I47" s="26" t="s">
        <v>441</v>
      </c>
      <c r="J47" s="87">
        <v>1971</v>
      </c>
      <c r="K47" s="87">
        <v>3</v>
      </c>
      <c r="L47" s="88">
        <v>2</v>
      </c>
      <c r="M47" s="89">
        <f t="shared" si="8"/>
        <v>25994</v>
      </c>
      <c r="N47" s="11"/>
      <c r="O47" s="11"/>
      <c r="P47" s="11"/>
      <c r="Q47" s="12" t="s">
        <v>442</v>
      </c>
    </row>
    <row r="48" spans="1:17" ht="36" customHeight="1">
      <c r="A48" s="55">
        <f t="shared" si="4"/>
        <v>44</v>
      </c>
      <c r="B48" s="11" t="s">
        <v>443</v>
      </c>
      <c r="C48" s="10" t="s">
        <v>67</v>
      </c>
      <c r="D48" s="22">
        <f t="shared" ca="1" si="7"/>
        <v>57</v>
      </c>
      <c r="E48" s="10" t="s">
        <v>424</v>
      </c>
      <c r="F48" s="12" t="s">
        <v>444</v>
      </c>
      <c r="G48" s="12" t="s">
        <v>445</v>
      </c>
      <c r="H48" s="25">
        <v>1</v>
      </c>
      <c r="I48" s="26" t="s">
        <v>446</v>
      </c>
      <c r="J48" s="87">
        <v>1966</v>
      </c>
      <c r="K48" s="87">
        <v>7</v>
      </c>
      <c r="L48" s="88">
        <v>25</v>
      </c>
      <c r="M48" s="89">
        <f t="shared" si="8"/>
        <v>24313</v>
      </c>
      <c r="N48" s="93"/>
      <c r="O48" s="93"/>
      <c r="P48" s="93"/>
      <c r="Q48" s="12" t="s">
        <v>447</v>
      </c>
    </row>
    <row r="49" spans="1:17" ht="36" customHeight="1">
      <c r="A49" s="55">
        <f t="shared" si="4"/>
        <v>45</v>
      </c>
      <c r="B49" s="11" t="s">
        <v>448</v>
      </c>
      <c r="C49" s="10" t="s">
        <v>64</v>
      </c>
      <c r="D49" s="22">
        <f t="shared" ca="1" si="7"/>
        <v>49</v>
      </c>
      <c r="E49" s="10" t="s">
        <v>68</v>
      </c>
      <c r="F49" s="71" t="s">
        <v>449</v>
      </c>
      <c r="G49" s="12" t="s">
        <v>450</v>
      </c>
      <c r="H49" s="10">
        <v>3</v>
      </c>
      <c r="I49" s="13" t="s">
        <v>451</v>
      </c>
      <c r="J49" s="87">
        <v>1975</v>
      </c>
      <c r="K49" s="87">
        <v>2</v>
      </c>
      <c r="L49" s="88">
        <v>11</v>
      </c>
      <c r="M49" s="89">
        <f t="shared" si="8"/>
        <v>27436</v>
      </c>
      <c r="N49" s="93"/>
      <c r="O49" s="93"/>
      <c r="P49" s="93"/>
      <c r="Q49" s="12" t="s">
        <v>452</v>
      </c>
    </row>
    <row r="50" spans="1:17" ht="36" customHeight="1">
      <c r="A50" s="55">
        <f t="shared" si="4"/>
        <v>46</v>
      </c>
      <c r="B50" s="11" t="s">
        <v>453</v>
      </c>
      <c r="C50" s="10" t="s">
        <v>64</v>
      </c>
      <c r="D50" s="22">
        <f t="shared" ca="1" si="7"/>
        <v>67</v>
      </c>
      <c r="E50" s="10" t="s">
        <v>247</v>
      </c>
      <c r="F50" s="12" t="s">
        <v>454</v>
      </c>
      <c r="G50" s="12" t="s">
        <v>455</v>
      </c>
      <c r="H50" s="25">
        <v>2</v>
      </c>
      <c r="I50" s="26" t="s">
        <v>456</v>
      </c>
      <c r="J50" s="87">
        <v>1956</v>
      </c>
      <c r="K50" s="87">
        <v>11</v>
      </c>
      <c r="L50" s="88">
        <v>10</v>
      </c>
      <c r="M50" s="89">
        <f t="shared" si="8"/>
        <v>20769</v>
      </c>
      <c r="N50" s="11" t="s">
        <v>457</v>
      </c>
      <c r="O50" s="11" t="s">
        <v>458</v>
      </c>
      <c r="P50" s="11">
        <v>6860</v>
      </c>
      <c r="Q50" s="12" t="s">
        <v>459</v>
      </c>
    </row>
    <row r="51" spans="1:17" ht="36" customHeight="1">
      <c r="A51" s="55">
        <f t="shared" si="4"/>
        <v>47</v>
      </c>
      <c r="B51" s="68" t="s">
        <v>460</v>
      </c>
      <c r="C51" s="69" t="s">
        <v>64</v>
      </c>
      <c r="D51" s="70">
        <f t="shared" ca="1" si="7"/>
        <v>61</v>
      </c>
      <c r="E51" s="69" t="s">
        <v>225</v>
      </c>
      <c r="F51" s="71" t="s">
        <v>461</v>
      </c>
      <c r="G51" s="71" t="s">
        <v>462</v>
      </c>
      <c r="H51" s="25">
        <v>5</v>
      </c>
      <c r="I51" s="26" t="s">
        <v>463</v>
      </c>
      <c r="J51" s="87">
        <v>1962</v>
      </c>
      <c r="K51" s="87">
        <v>8</v>
      </c>
      <c r="L51" s="88">
        <v>28</v>
      </c>
      <c r="M51" s="89">
        <f t="shared" si="8"/>
        <v>22886</v>
      </c>
      <c r="N51" s="11"/>
      <c r="O51" s="11"/>
      <c r="P51" s="11"/>
      <c r="Q51" s="12"/>
    </row>
    <row r="52" spans="1:17" ht="36" customHeight="1">
      <c r="A52" s="55">
        <f t="shared" si="4"/>
        <v>48</v>
      </c>
      <c r="B52" s="11" t="s">
        <v>464</v>
      </c>
      <c r="C52" s="10" t="s">
        <v>64</v>
      </c>
      <c r="D52" s="22">
        <f t="shared" ca="1" si="7"/>
        <v>75</v>
      </c>
      <c r="E52" s="10" t="s">
        <v>300</v>
      </c>
      <c r="F52" s="12" t="s">
        <v>465</v>
      </c>
      <c r="G52" s="12" t="s">
        <v>466</v>
      </c>
      <c r="H52" s="25">
        <v>1</v>
      </c>
      <c r="I52" s="26" t="s">
        <v>467</v>
      </c>
      <c r="J52" s="87">
        <v>1948</v>
      </c>
      <c r="K52" s="87">
        <v>10</v>
      </c>
      <c r="L52" s="88">
        <v>14</v>
      </c>
      <c r="M52" s="89">
        <f t="shared" si="8"/>
        <v>17820</v>
      </c>
      <c r="N52" s="93"/>
      <c r="O52" s="93"/>
      <c r="P52" s="93"/>
      <c r="Q52" s="12" t="s">
        <v>468</v>
      </c>
    </row>
    <row r="53" spans="1:17" ht="36" customHeight="1">
      <c r="A53" s="55">
        <f t="shared" si="4"/>
        <v>49</v>
      </c>
      <c r="B53" s="11" t="s">
        <v>469</v>
      </c>
      <c r="C53" s="10" t="s">
        <v>64</v>
      </c>
      <c r="D53" s="22">
        <f t="shared" ca="1" si="7"/>
        <v>63</v>
      </c>
      <c r="E53" s="10" t="s">
        <v>68</v>
      </c>
      <c r="F53" s="12" t="s">
        <v>470</v>
      </c>
      <c r="G53" s="12" t="s">
        <v>471</v>
      </c>
      <c r="H53" s="25">
        <v>3</v>
      </c>
      <c r="I53" s="26" t="s">
        <v>472</v>
      </c>
      <c r="J53" s="87">
        <v>1961</v>
      </c>
      <c r="K53" s="87">
        <v>5</v>
      </c>
      <c r="L53" s="88">
        <v>5</v>
      </c>
      <c r="M53" s="89">
        <f t="shared" si="8"/>
        <v>22406</v>
      </c>
      <c r="N53" s="93"/>
      <c r="O53" s="93"/>
      <c r="P53" s="93"/>
      <c r="Q53" s="12" t="s">
        <v>473</v>
      </c>
    </row>
    <row r="54" spans="1:17" ht="36" customHeight="1">
      <c r="A54" s="55">
        <f t="shared" si="4"/>
        <v>50</v>
      </c>
      <c r="B54" s="11" t="s">
        <v>474</v>
      </c>
      <c r="C54" s="10" t="s">
        <v>67</v>
      </c>
      <c r="D54" s="22">
        <f t="shared" ca="1" si="7"/>
        <v>72</v>
      </c>
      <c r="E54" s="10" t="s">
        <v>68</v>
      </c>
      <c r="F54" s="12" t="s">
        <v>475</v>
      </c>
      <c r="G54" s="12" t="s">
        <v>476</v>
      </c>
      <c r="H54" s="25">
        <v>5</v>
      </c>
      <c r="I54" s="26" t="s">
        <v>477</v>
      </c>
      <c r="J54" s="87">
        <v>1951</v>
      </c>
      <c r="K54" s="87">
        <v>11</v>
      </c>
      <c r="L54" s="88">
        <v>14</v>
      </c>
      <c r="M54" s="89">
        <f t="shared" si="8"/>
        <v>18946</v>
      </c>
      <c r="N54" s="93"/>
      <c r="O54" s="93"/>
      <c r="P54" s="93"/>
      <c r="Q54" s="12" t="s">
        <v>478</v>
      </c>
    </row>
    <row r="55" spans="1:17" ht="36" customHeight="1">
      <c r="A55" s="55">
        <f t="shared" si="4"/>
        <v>51</v>
      </c>
      <c r="B55" s="11" t="s">
        <v>479</v>
      </c>
      <c r="C55" s="10" t="s">
        <v>67</v>
      </c>
      <c r="D55" s="22">
        <f t="shared" ca="1" si="7"/>
        <v>66</v>
      </c>
      <c r="E55" s="10" t="s">
        <v>225</v>
      </c>
      <c r="F55" s="12" t="s">
        <v>480</v>
      </c>
      <c r="G55" s="12" t="s">
        <v>481</v>
      </c>
      <c r="H55" s="25">
        <v>5</v>
      </c>
      <c r="I55" s="26" t="s">
        <v>482</v>
      </c>
      <c r="J55" s="87">
        <v>1957</v>
      </c>
      <c r="K55" s="87">
        <v>8</v>
      </c>
      <c r="L55" s="88">
        <v>20</v>
      </c>
      <c r="M55" s="89">
        <f t="shared" si="8"/>
        <v>21052</v>
      </c>
      <c r="N55" s="93"/>
      <c r="O55" s="93"/>
      <c r="P55" s="93"/>
      <c r="Q55" s="12" t="s">
        <v>483</v>
      </c>
    </row>
    <row r="56" spans="1:17" ht="36" customHeight="1">
      <c r="A56" s="55">
        <f t="shared" si="4"/>
        <v>52</v>
      </c>
      <c r="B56" s="11" t="s">
        <v>484</v>
      </c>
      <c r="C56" s="10" t="s">
        <v>67</v>
      </c>
      <c r="D56" s="22">
        <f t="shared" ca="1" si="7"/>
        <v>65</v>
      </c>
      <c r="E56" s="10" t="s">
        <v>225</v>
      </c>
      <c r="F56" s="12" t="s">
        <v>485</v>
      </c>
      <c r="G56" s="12" t="s">
        <v>486</v>
      </c>
      <c r="H56" s="25">
        <v>5</v>
      </c>
      <c r="I56" s="26" t="s">
        <v>487</v>
      </c>
      <c r="J56" s="87">
        <v>1958</v>
      </c>
      <c r="K56" s="87">
        <v>8</v>
      </c>
      <c r="L56" s="88">
        <v>20</v>
      </c>
      <c r="M56" s="89">
        <f t="shared" si="8"/>
        <v>21417</v>
      </c>
      <c r="N56" s="93"/>
      <c r="O56" s="93"/>
      <c r="P56" s="93"/>
      <c r="Q56" s="12" t="s">
        <v>488</v>
      </c>
    </row>
    <row r="57" spans="1:17" ht="36" customHeight="1">
      <c r="A57" s="55">
        <f t="shared" si="4"/>
        <v>53</v>
      </c>
      <c r="B57" s="11" t="s">
        <v>489</v>
      </c>
      <c r="C57" s="10" t="s">
        <v>64</v>
      </c>
      <c r="D57" s="22">
        <f t="shared" ca="1" si="7"/>
        <v>75</v>
      </c>
      <c r="E57" s="10" t="s">
        <v>300</v>
      </c>
      <c r="F57" s="12" t="s">
        <v>490</v>
      </c>
      <c r="G57" s="12" t="s">
        <v>491</v>
      </c>
      <c r="H57" s="25">
        <v>5</v>
      </c>
      <c r="I57" s="26" t="s">
        <v>492</v>
      </c>
      <c r="J57" s="87">
        <v>1949</v>
      </c>
      <c r="K57" s="87">
        <v>6</v>
      </c>
      <c r="L57" s="88">
        <v>16</v>
      </c>
      <c r="M57" s="89">
        <f t="shared" si="8"/>
        <v>18065</v>
      </c>
      <c r="N57" s="56"/>
      <c r="O57" s="56"/>
      <c r="P57" s="56"/>
      <c r="Q57" s="12" t="s">
        <v>491</v>
      </c>
    </row>
    <row r="58" spans="1:17" ht="36" customHeight="1">
      <c r="A58" s="55">
        <f t="shared" si="4"/>
        <v>54</v>
      </c>
      <c r="B58" s="11" t="s">
        <v>493</v>
      </c>
      <c r="C58" s="10" t="s">
        <v>64</v>
      </c>
      <c r="D58" s="22">
        <f t="shared" ca="1" si="7"/>
        <v>75</v>
      </c>
      <c r="E58" s="10" t="s">
        <v>225</v>
      </c>
      <c r="F58" s="12" t="s">
        <v>494</v>
      </c>
      <c r="G58" s="12" t="s">
        <v>495</v>
      </c>
      <c r="H58" s="10">
        <v>3</v>
      </c>
      <c r="I58" s="26" t="s">
        <v>496</v>
      </c>
      <c r="J58" s="87">
        <v>1948</v>
      </c>
      <c r="K58" s="87">
        <v>7</v>
      </c>
      <c r="L58" s="88">
        <v>30</v>
      </c>
      <c r="M58" s="89">
        <f t="shared" si="8"/>
        <v>17744</v>
      </c>
      <c r="N58" s="93"/>
      <c r="O58" s="93"/>
      <c r="P58" s="93"/>
      <c r="Q58" s="12" t="s">
        <v>497</v>
      </c>
    </row>
    <row r="59" spans="1:17" ht="36" customHeight="1">
      <c r="A59" s="55">
        <f t="shared" si="4"/>
        <v>55</v>
      </c>
      <c r="B59" s="11" t="s">
        <v>498</v>
      </c>
      <c r="C59" s="10" t="s">
        <v>64</v>
      </c>
      <c r="D59" s="22">
        <f t="shared" ca="1" si="7"/>
        <v>44</v>
      </c>
      <c r="E59" s="10" t="s">
        <v>247</v>
      </c>
      <c r="F59" s="12" t="s">
        <v>499</v>
      </c>
      <c r="G59" s="12" t="s">
        <v>500</v>
      </c>
      <c r="H59" s="25">
        <v>5</v>
      </c>
      <c r="I59" s="26" t="s">
        <v>501</v>
      </c>
      <c r="J59" s="87">
        <v>1980</v>
      </c>
      <c r="K59" s="87">
        <v>6</v>
      </c>
      <c r="L59" s="88">
        <v>19</v>
      </c>
      <c r="M59" s="89">
        <f t="shared" si="8"/>
        <v>29391</v>
      </c>
      <c r="N59" s="93"/>
      <c r="O59" s="93"/>
      <c r="P59" s="93"/>
      <c r="Q59" s="12" t="s">
        <v>500</v>
      </c>
    </row>
    <row r="60" spans="1:17" ht="36" customHeight="1">
      <c r="A60" s="55">
        <f t="shared" si="4"/>
        <v>56</v>
      </c>
      <c r="B60" s="11" t="s">
        <v>502</v>
      </c>
      <c r="C60" s="10" t="s">
        <v>64</v>
      </c>
      <c r="D60" s="22">
        <f t="shared" ca="1" si="7"/>
        <v>40</v>
      </c>
      <c r="E60" s="10" t="s">
        <v>225</v>
      </c>
      <c r="F60" s="12" t="s">
        <v>503</v>
      </c>
      <c r="G60" s="12" t="s">
        <v>504</v>
      </c>
      <c r="H60" s="25">
        <v>5</v>
      </c>
      <c r="I60" s="24" t="s">
        <v>505</v>
      </c>
      <c r="J60" s="87">
        <v>1984</v>
      </c>
      <c r="K60" s="87">
        <v>4</v>
      </c>
      <c r="L60" s="88">
        <v>28</v>
      </c>
      <c r="M60" s="89">
        <f t="shared" si="8"/>
        <v>30800</v>
      </c>
      <c r="N60" s="93"/>
      <c r="O60" s="93"/>
      <c r="P60" s="93"/>
      <c r="Q60" s="12" t="s">
        <v>506</v>
      </c>
    </row>
    <row r="61" spans="1:17" ht="36" customHeight="1">
      <c r="A61" s="55">
        <f t="shared" si="4"/>
        <v>57</v>
      </c>
      <c r="B61" s="11" t="s">
        <v>507</v>
      </c>
      <c r="C61" s="10" t="s">
        <v>64</v>
      </c>
      <c r="D61" s="22">
        <f t="shared" ca="1" si="7"/>
        <v>68</v>
      </c>
      <c r="E61" s="10" t="s">
        <v>247</v>
      </c>
      <c r="F61" s="12" t="s">
        <v>508</v>
      </c>
      <c r="G61" s="12" t="s">
        <v>509</v>
      </c>
      <c r="H61" s="25">
        <v>5</v>
      </c>
      <c r="I61" s="26" t="s">
        <v>510</v>
      </c>
      <c r="J61" s="87">
        <v>1956</v>
      </c>
      <c r="K61" s="87">
        <v>5</v>
      </c>
      <c r="L61" s="88">
        <v>11</v>
      </c>
      <c r="M61" s="89">
        <f t="shared" si="8"/>
        <v>20586</v>
      </c>
      <c r="N61" s="11" t="s">
        <v>511</v>
      </c>
      <c r="O61" s="11" t="s">
        <v>512</v>
      </c>
      <c r="P61" s="11">
        <v>8803</v>
      </c>
      <c r="Q61" s="12" t="s">
        <v>513</v>
      </c>
    </row>
    <row r="62" spans="1:17" ht="36" customHeight="1">
      <c r="A62" s="55">
        <f t="shared" si="4"/>
        <v>58</v>
      </c>
      <c r="B62" s="11" t="s">
        <v>514</v>
      </c>
      <c r="C62" s="10" t="s">
        <v>67</v>
      </c>
      <c r="D62" s="22">
        <f t="shared" ca="1" si="7"/>
        <v>53</v>
      </c>
      <c r="E62" s="10" t="s">
        <v>225</v>
      </c>
      <c r="F62" s="12" t="s">
        <v>515</v>
      </c>
      <c r="G62" s="12" t="s">
        <v>516</v>
      </c>
      <c r="H62" s="25">
        <v>5</v>
      </c>
      <c r="I62" s="26" t="s">
        <v>517</v>
      </c>
      <c r="J62" s="87">
        <v>1971</v>
      </c>
      <c r="K62" s="87">
        <v>4</v>
      </c>
      <c r="L62" s="88">
        <v>4</v>
      </c>
      <c r="M62" s="89">
        <f t="shared" si="8"/>
        <v>26027</v>
      </c>
      <c r="N62" s="93"/>
      <c r="O62" s="93"/>
      <c r="P62" s="93"/>
      <c r="Q62" s="12" t="s">
        <v>518</v>
      </c>
    </row>
    <row r="63" spans="1:17" ht="36" customHeight="1">
      <c r="A63" s="55"/>
      <c r="B63" s="58"/>
      <c r="C63" s="10"/>
      <c r="D63" s="22"/>
      <c r="E63" s="10"/>
      <c r="F63" s="12"/>
      <c r="G63" s="12"/>
      <c r="H63" s="25"/>
      <c r="I63" s="26"/>
      <c r="J63" s="87"/>
      <c r="K63" s="87"/>
      <c r="L63" s="88"/>
      <c r="M63" s="89"/>
      <c r="N63" s="93"/>
      <c r="O63" s="93"/>
      <c r="P63" s="93"/>
      <c r="Q63" s="12"/>
    </row>
    <row r="64" spans="1:17">
      <c r="A64" s="76"/>
      <c r="B64" s="39"/>
      <c r="C64" s="39"/>
      <c r="D64" s="77"/>
      <c r="E64" s="39"/>
      <c r="F64" s="78"/>
      <c r="G64" s="39"/>
      <c r="I64" s="100"/>
      <c r="J64" s="42"/>
      <c r="M64" s="101"/>
    </row>
    <row r="65" spans="1:13">
      <c r="A65" s="76"/>
      <c r="B65" s="39"/>
      <c r="C65" s="39"/>
      <c r="D65" s="77"/>
      <c r="E65" s="39"/>
      <c r="F65" s="78"/>
      <c r="G65" s="39"/>
      <c r="H65" s="104"/>
      <c r="I65" s="100"/>
      <c r="J65" s="42"/>
      <c r="M65" s="101"/>
    </row>
    <row r="66" spans="1:13">
      <c r="A66" s="76"/>
      <c r="B66" s="39"/>
      <c r="C66" s="39"/>
      <c r="D66" s="77"/>
      <c r="E66" s="39"/>
      <c r="F66" s="78"/>
      <c r="G66" s="39"/>
      <c r="H66" s="104"/>
      <c r="I66" s="100"/>
      <c r="J66" s="42"/>
      <c r="M66" s="101"/>
    </row>
    <row r="67" spans="1:13">
      <c r="A67" s="76"/>
      <c r="B67" s="39"/>
      <c r="C67" s="39"/>
      <c r="D67" s="77"/>
      <c r="E67" s="39"/>
      <c r="F67" s="78"/>
      <c r="G67" s="39"/>
      <c r="I67" s="100"/>
      <c r="J67" s="42"/>
      <c r="M67" s="101"/>
    </row>
    <row r="68" spans="1:13">
      <c r="A68" s="76"/>
      <c r="B68" s="39"/>
      <c r="C68" s="39"/>
      <c r="D68" s="77"/>
      <c r="E68" s="39"/>
      <c r="F68" s="78"/>
      <c r="G68" s="39"/>
      <c r="H68" s="105"/>
      <c r="I68" s="100"/>
      <c r="J68" s="42"/>
      <c r="M68" s="101"/>
    </row>
    <row r="69" spans="1:13">
      <c r="A69" s="76"/>
      <c r="B69" s="39"/>
      <c r="C69" s="39"/>
      <c r="D69" s="77"/>
      <c r="E69" s="39"/>
      <c r="F69" s="78"/>
      <c r="G69" s="39"/>
      <c r="I69" s="100"/>
      <c r="J69" s="42"/>
      <c r="M69" s="101"/>
    </row>
    <row r="70" spans="1:13">
      <c r="A70" s="76"/>
      <c r="B70" s="39"/>
      <c r="C70" s="39"/>
      <c r="D70" s="77"/>
      <c r="E70" s="39"/>
      <c r="F70" s="78"/>
      <c r="G70" s="78"/>
      <c r="I70" s="100"/>
      <c r="J70" s="39"/>
      <c r="M70" s="101"/>
    </row>
    <row r="71" spans="1:13">
      <c r="A71" s="76"/>
      <c r="B71" s="39"/>
      <c r="C71" s="39"/>
      <c r="D71" s="77"/>
      <c r="E71" s="39"/>
      <c r="F71" s="78"/>
      <c r="G71" s="39"/>
      <c r="I71" s="100"/>
      <c r="J71" s="42"/>
      <c r="M71" s="101"/>
    </row>
    <row r="72" spans="1:13">
      <c r="A72" s="76"/>
      <c r="B72" s="39"/>
      <c r="C72" s="39"/>
      <c r="D72" s="77"/>
      <c r="E72" s="39"/>
      <c r="F72" s="78"/>
    </row>
  </sheetData>
  <phoneticPr fontId="33"/>
  <hyperlinks>
    <hyperlink ref="I35" r:id="rId1" xr:uid="{00000000-0004-0000-0200-000000000000}"/>
    <hyperlink ref="I60" r:id="rId2" xr:uid="{00000000-0004-0000-0200-000001000000}"/>
    <hyperlink ref="I43" r:id="rId3" xr:uid="{00000000-0004-0000-0200-000002000000}"/>
    <hyperlink ref="I29" r:id="rId4" xr:uid="{00000000-0004-0000-0200-000003000000}"/>
    <hyperlink ref="I30" r:id="rId5" xr:uid="{00000000-0004-0000-0200-000004000000}"/>
    <hyperlink ref="I14" r:id="rId6" xr:uid="{00000000-0004-0000-0200-000005000000}"/>
    <hyperlink ref="I5" r:id="rId7" xr:uid="{00000000-0004-0000-0200-000006000000}"/>
    <hyperlink ref="I27" r:id="rId8" xr:uid="{00000000-0004-0000-0200-000007000000}"/>
    <hyperlink ref="I49" r:id="rId9" xr:uid="{00000000-0004-0000-0200-000008000000}"/>
    <hyperlink ref="I10" r:id="rId10" xr:uid="{00000000-0004-0000-0200-000009000000}"/>
    <hyperlink ref="I28" r:id="rId11" xr:uid="{00000000-0004-0000-0200-00000A000000}"/>
    <hyperlink ref="I11" r:id="rId12" xr:uid="{00000000-0004-0000-0200-00000B000000}"/>
    <hyperlink ref="I8" r:id="rId13" xr:uid="{00000000-0004-0000-0200-00000C000000}"/>
    <hyperlink ref="I26" r:id="rId14" xr:uid="{00000000-0004-0000-0200-00000D000000}"/>
    <hyperlink ref="I19" r:id="rId15" xr:uid="{00000000-0004-0000-0200-00000E000000}"/>
    <hyperlink ref="I7" r:id="rId16" xr:uid="{00000000-0004-0000-0200-00000F000000}"/>
    <hyperlink ref="I25" r:id="rId17" xr:uid="{00000000-0004-0000-0200-000010000000}"/>
    <hyperlink ref="I42" r:id="rId18" xr:uid="{00000000-0004-0000-0200-000011000000}"/>
    <hyperlink ref="I6" r:id="rId19" xr:uid="{00000000-0004-0000-0200-000012000000}"/>
  </hyperlinks>
  <pageMargins left="0.25" right="0.25" top="0.75" bottom="0.75" header="0.3" footer="0.3"/>
  <pageSetup paperSize="9" scale="78" orientation="portrait" verticalDpi="12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35"/>
  <sheetViews>
    <sheetView tabSelected="1" workbookViewId="0">
      <selection activeCell="F8" sqref="F8:G8"/>
    </sheetView>
  </sheetViews>
  <sheetFormatPr defaultColWidth="9" defaultRowHeight="22.5" customHeight="1"/>
  <cols>
    <col min="1" max="1" width="12.5" style="28" customWidth="1"/>
    <col min="2" max="2" width="5.5" style="28" customWidth="1"/>
    <col min="3" max="3" width="10.5" style="28" customWidth="1"/>
    <col min="4" max="4" width="5.5" style="28" customWidth="1"/>
    <col min="5" max="5" width="10.5" style="28" customWidth="1"/>
    <col min="6" max="6" width="9.5" style="28" customWidth="1"/>
    <col min="7" max="7" width="6.5" style="28" customWidth="1"/>
    <col min="8" max="8" width="12.125" style="28" customWidth="1"/>
    <col min="9" max="16384" width="9" style="28"/>
  </cols>
  <sheetData>
    <row r="1" spans="1:9" ht="22.5" customHeight="1">
      <c r="A1" s="314" t="s">
        <v>519</v>
      </c>
      <c r="B1" s="315"/>
      <c r="C1" s="315"/>
      <c r="D1" s="315"/>
      <c r="E1" s="315"/>
      <c r="F1" s="316"/>
      <c r="G1" s="29" t="s">
        <v>520</v>
      </c>
      <c r="H1" s="379" t="s">
        <v>548</v>
      </c>
    </row>
    <row r="2" spans="1:9" ht="22.5" customHeight="1">
      <c r="A2" s="333" t="s">
        <v>521</v>
      </c>
      <c r="B2" s="359" t="s">
        <v>547</v>
      </c>
      <c r="C2" s="360" t="s">
        <v>9</v>
      </c>
      <c r="D2" s="360" t="s">
        <v>9</v>
      </c>
      <c r="E2" s="360" t="s">
        <v>9</v>
      </c>
      <c r="F2" s="361" t="s">
        <v>19</v>
      </c>
      <c r="G2" s="338" t="s">
        <v>522</v>
      </c>
      <c r="H2" s="377" t="s">
        <v>26</v>
      </c>
    </row>
    <row r="3" spans="1:9" ht="22.5" customHeight="1">
      <c r="A3" s="334"/>
      <c r="B3" s="362" t="s">
        <v>9</v>
      </c>
      <c r="C3" s="363" t="s">
        <v>24</v>
      </c>
      <c r="D3" s="363" t="s">
        <v>9</v>
      </c>
      <c r="E3" s="363" t="s">
        <v>9</v>
      </c>
      <c r="F3" s="364" t="s">
        <v>9</v>
      </c>
      <c r="G3" s="339"/>
      <c r="H3" s="378"/>
    </row>
    <row r="4" spans="1:9" ht="22.5" customHeight="1">
      <c r="A4" s="30" t="s">
        <v>523</v>
      </c>
      <c r="B4" s="317" t="s">
        <v>29</v>
      </c>
      <c r="C4" s="318"/>
      <c r="D4" s="319"/>
      <c r="E4" s="31" t="s">
        <v>524</v>
      </c>
      <c r="F4" s="317" t="s">
        <v>31</v>
      </c>
      <c r="G4" s="318"/>
      <c r="H4" s="318"/>
      <c r="I4" s="38"/>
    </row>
    <row r="5" spans="1:9" ht="22.5" customHeight="1">
      <c r="A5" s="30" t="s">
        <v>525</v>
      </c>
      <c r="B5" s="320" t="s">
        <v>33</v>
      </c>
      <c r="C5" s="321"/>
      <c r="D5" s="321"/>
      <c r="E5" s="321"/>
      <c r="F5" s="322"/>
      <c r="G5" s="32" t="s">
        <v>526</v>
      </c>
      <c r="H5" s="33" t="s">
        <v>527</v>
      </c>
    </row>
    <row r="6" spans="1:9" ht="18" customHeight="1">
      <c r="A6" s="335" t="s">
        <v>528</v>
      </c>
      <c r="B6" s="32" t="s">
        <v>59</v>
      </c>
      <c r="C6" s="34" t="s">
        <v>549</v>
      </c>
      <c r="D6" s="32" t="s">
        <v>61</v>
      </c>
      <c r="E6" s="34" t="s">
        <v>550</v>
      </c>
      <c r="F6" s="380" t="s">
        <v>551</v>
      </c>
      <c r="G6" s="381"/>
      <c r="H6" s="35" t="s">
        <v>66</v>
      </c>
    </row>
    <row r="7" spans="1:9" ht="18" customHeight="1">
      <c r="A7" s="336"/>
      <c r="B7" s="324" t="s">
        <v>66</v>
      </c>
      <c r="C7" s="325"/>
      <c r="D7" s="324" t="s">
        <v>9</v>
      </c>
      <c r="E7" s="325"/>
      <c r="F7" s="326"/>
      <c r="G7" s="323"/>
      <c r="H7" s="36" t="s">
        <v>9</v>
      </c>
    </row>
    <row r="8" spans="1:9" ht="18" customHeight="1">
      <c r="A8" s="337"/>
      <c r="B8" s="324" t="s">
        <v>9</v>
      </c>
      <c r="C8" s="325"/>
      <c r="D8" s="324" t="s">
        <v>9</v>
      </c>
      <c r="E8" s="325"/>
      <c r="F8" s="324" t="s">
        <v>9</v>
      </c>
      <c r="G8" s="325"/>
      <c r="H8" s="37" t="s">
        <v>9</v>
      </c>
    </row>
    <row r="9" spans="1:9" ht="22.5" customHeight="1">
      <c r="A9" s="365" t="s">
        <v>529</v>
      </c>
      <c r="B9" s="366"/>
      <c r="C9" s="366"/>
      <c r="D9" s="366"/>
      <c r="E9" s="366"/>
      <c r="F9" s="366"/>
      <c r="G9" s="366"/>
      <c r="H9" s="367"/>
    </row>
    <row r="10" spans="1:9" ht="18" customHeight="1">
      <c r="A10" s="350" t="s">
        <v>530</v>
      </c>
      <c r="B10" s="351"/>
      <c r="C10" s="351"/>
      <c r="D10" s="351"/>
      <c r="E10" s="351"/>
      <c r="F10" s="351"/>
      <c r="G10" s="351"/>
      <c r="H10" s="352"/>
    </row>
    <row r="11" spans="1:9" ht="18" customHeight="1">
      <c r="A11" s="353"/>
      <c r="B11" s="354"/>
      <c r="C11" s="354"/>
      <c r="D11" s="354"/>
      <c r="E11" s="354"/>
      <c r="F11" s="354"/>
      <c r="G11" s="354"/>
      <c r="H11" s="355"/>
    </row>
    <row r="12" spans="1:9" ht="18" customHeight="1">
      <c r="A12" s="356"/>
      <c r="B12" s="357"/>
      <c r="C12" s="357"/>
      <c r="D12" s="357"/>
      <c r="E12" s="357"/>
      <c r="F12" s="357"/>
      <c r="G12" s="357"/>
      <c r="H12" s="358"/>
    </row>
    <row r="13" spans="1:9" ht="22.5" customHeight="1">
      <c r="A13" s="368" t="s">
        <v>531</v>
      </c>
      <c r="B13" s="369"/>
      <c r="C13" s="369"/>
      <c r="D13" s="369"/>
      <c r="E13" s="369"/>
      <c r="F13" s="369"/>
      <c r="G13" s="369"/>
      <c r="H13" s="370"/>
    </row>
    <row r="14" spans="1:9" ht="18" customHeight="1">
      <c r="A14" s="349" t="s">
        <v>532</v>
      </c>
      <c r="B14" s="341"/>
      <c r="C14" s="341"/>
      <c r="D14" s="341"/>
      <c r="E14" s="341"/>
      <c r="F14" s="341"/>
      <c r="G14" s="341"/>
      <c r="H14" s="342"/>
    </row>
    <row r="15" spans="1:9" ht="18" customHeight="1">
      <c r="A15" s="343"/>
      <c r="B15" s="344"/>
      <c r="C15" s="344"/>
      <c r="D15" s="344"/>
      <c r="E15" s="344"/>
      <c r="F15" s="344"/>
      <c r="G15" s="344"/>
      <c r="H15" s="345"/>
    </row>
    <row r="16" spans="1:9" ht="18" customHeight="1">
      <c r="A16" s="343"/>
      <c r="B16" s="344"/>
      <c r="C16" s="344"/>
      <c r="D16" s="344"/>
      <c r="E16" s="344"/>
      <c r="F16" s="344"/>
      <c r="G16" s="344"/>
      <c r="H16" s="345"/>
    </row>
    <row r="17" spans="1:8" ht="18" customHeight="1">
      <c r="A17" s="343"/>
      <c r="B17" s="344"/>
      <c r="C17" s="344"/>
      <c r="D17" s="344"/>
      <c r="E17" s="344"/>
      <c r="F17" s="344"/>
      <c r="G17" s="344"/>
      <c r="H17" s="345"/>
    </row>
    <row r="18" spans="1:8" ht="18" customHeight="1">
      <c r="A18" s="343"/>
      <c r="B18" s="344"/>
      <c r="C18" s="344"/>
      <c r="D18" s="344"/>
      <c r="E18" s="344"/>
      <c r="F18" s="344"/>
      <c r="G18" s="344"/>
      <c r="H18" s="345"/>
    </row>
    <row r="19" spans="1:8" ht="18" customHeight="1">
      <c r="A19" s="343"/>
      <c r="B19" s="344"/>
      <c r="C19" s="344"/>
      <c r="D19" s="344"/>
      <c r="E19" s="344"/>
      <c r="F19" s="344"/>
      <c r="G19" s="344"/>
      <c r="H19" s="345"/>
    </row>
    <row r="20" spans="1:8" ht="18" customHeight="1">
      <c r="A20" s="343"/>
      <c r="B20" s="344"/>
      <c r="C20" s="344"/>
      <c r="D20" s="344"/>
      <c r="E20" s="344"/>
      <c r="F20" s="344"/>
      <c r="G20" s="344"/>
      <c r="H20" s="345"/>
    </row>
    <row r="21" spans="1:8" ht="18" customHeight="1">
      <c r="A21" s="343"/>
      <c r="B21" s="344"/>
      <c r="C21" s="344"/>
      <c r="D21" s="344"/>
      <c r="E21" s="344"/>
      <c r="F21" s="344"/>
      <c r="G21" s="344"/>
      <c r="H21" s="345"/>
    </row>
    <row r="22" spans="1:8" ht="22.5" customHeight="1">
      <c r="A22" s="343"/>
      <c r="B22" s="344"/>
      <c r="C22" s="344"/>
      <c r="D22" s="344"/>
      <c r="E22" s="344"/>
      <c r="F22" s="344"/>
      <c r="G22" s="344"/>
      <c r="H22" s="345"/>
    </row>
    <row r="23" spans="1:8" ht="18" customHeight="1">
      <c r="A23" s="343"/>
      <c r="B23" s="344"/>
      <c r="C23" s="344"/>
      <c r="D23" s="344"/>
      <c r="E23" s="344"/>
      <c r="F23" s="344"/>
      <c r="G23" s="344"/>
      <c r="H23" s="345"/>
    </row>
    <row r="24" spans="1:8" ht="18" customHeight="1">
      <c r="A24" s="343"/>
      <c r="B24" s="344"/>
      <c r="C24" s="344"/>
      <c r="D24" s="344"/>
      <c r="E24" s="344"/>
      <c r="F24" s="344"/>
      <c r="G24" s="344"/>
      <c r="H24" s="345"/>
    </row>
    <row r="25" spans="1:8" ht="18" customHeight="1">
      <c r="A25" s="343"/>
      <c r="B25" s="344"/>
      <c r="C25" s="344"/>
      <c r="D25" s="344"/>
      <c r="E25" s="344"/>
      <c r="F25" s="344"/>
      <c r="G25" s="344"/>
      <c r="H25" s="345"/>
    </row>
    <row r="26" spans="1:8" ht="18" customHeight="1">
      <c r="A26" s="343"/>
      <c r="B26" s="344"/>
      <c r="C26" s="344"/>
      <c r="D26" s="344"/>
      <c r="E26" s="344"/>
      <c r="F26" s="344"/>
      <c r="G26" s="344"/>
      <c r="H26" s="345"/>
    </row>
    <row r="27" spans="1:8" ht="18" customHeight="1">
      <c r="A27" s="346"/>
      <c r="B27" s="347"/>
      <c r="C27" s="347"/>
      <c r="D27" s="347"/>
      <c r="E27" s="347"/>
      <c r="F27" s="347"/>
      <c r="G27" s="347"/>
      <c r="H27" s="348"/>
    </row>
    <row r="28" spans="1:8" ht="18" customHeight="1">
      <c r="A28" s="371" t="s">
        <v>533</v>
      </c>
      <c r="B28" s="372"/>
      <c r="C28" s="372"/>
      <c r="D28" s="372"/>
      <c r="E28" s="372"/>
      <c r="F28" s="372"/>
      <c r="G28" s="372"/>
      <c r="H28" s="373"/>
    </row>
    <row r="29" spans="1:8" ht="18" customHeight="1">
      <c r="A29" s="340"/>
      <c r="B29" s="341"/>
      <c r="C29" s="341"/>
      <c r="D29" s="341"/>
      <c r="E29" s="341"/>
      <c r="F29" s="341"/>
      <c r="G29" s="341"/>
      <c r="H29" s="342"/>
    </row>
    <row r="30" spans="1:8" ht="18" customHeight="1">
      <c r="A30" s="343"/>
      <c r="B30" s="344"/>
      <c r="C30" s="344"/>
      <c r="D30" s="344"/>
      <c r="E30" s="344"/>
      <c r="F30" s="344"/>
      <c r="G30" s="344"/>
      <c r="H30" s="345"/>
    </row>
    <row r="31" spans="1:8" ht="18" customHeight="1">
      <c r="A31" s="346"/>
      <c r="B31" s="347"/>
      <c r="C31" s="347"/>
      <c r="D31" s="347"/>
      <c r="E31" s="347"/>
      <c r="F31" s="347"/>
      <c r="G31" s="347"/>
      <c r="H31" s="348"/>
    </row>
    <row r="32" spans="1:8" ht="22.5" customHeight="1">
      <c r="A32" s="371" t="s">
        <v>534</v>
      </c>
      <c r="B32" s="372"/>
      <c r="C32" s="372"/>
      <c r="D32" s="372"/>
      <c r="E32" s="372"/>
      <c r="F32" s="372"/>
      <c r="G32" s="372"/>
      <c r="H32" s="373"/>
    </row>
    <row r="33" spans="1:8" ht="22.5" customHeight="1">
      <c r="A33" s="374"/>
      <c r="B33" s="375"/>
      <c r="C33" s="375"/>
      <c r="D33" s="375"/>
      <c r="E33" s="375"/>
      <c r="F33" s="375"/>
      <c r="G33" s="375"/>
      <c r="H33" s="376"/>
    </row>
    <row r="34" spans="1:8" ht="22.5" customHeight="1">
      <c r="A34" s="327" t="s">
        <v>535</v>
      </c>
      <c r="B34" s="328"/>
      <c r="C34" s="328"/>
      <c r="D34" s="328"/>
      <c r="E34" s="328"/>
      <c r="F34" s="328"/>
      <c r="G34" s="328"/>
      <c r="H34" s="329"/>
    </row>
    <row r="35" spans="1:8" ht="22.5" customHeight="1">
      <c r="A35" s="330"/>
      <c r="B35" s="331"/>
      <c r="C35" s="331"/>
      <c r="D35" s="331"/>
      <c r="E35" s="331"/>
      <c r="F35" s="331"/>
      <c r="G35" s="331"/>
      <c r="H35" s="332"/>
    </row>
  </sheetData>
  <mergeCells count="26">
    <mergeCell ref="A34:H34"/>
    <mergeCell ref="A35:H35"/>
    <mergeCell ref="A2:A3"/>
    <mergeCell ref="A6:A8"/>
    <mergeCell ref="G2:G3"/>
    <mergeCell ref="H2:H3"/>
    <mergeCell ref="A29:H31"/>
    <mergeCell ref="A14:H27"/>
    <mergeCell ref="A10:H12"/>
    <mergeCell ref="B2:F3"/>
    <mergeCell ref="A9:H9"/>
    <mergeCell ref="A13:H13"/>
    <mergeCell ref="A28:H28"/>
    <mergeCell ref="A32:H32"/>
    <mergeCell ref="A33:H33"/>
    <mergeCell ref="B7:C7"/>
    <mergeCell ref="D7:E7"/>
    <mergeCell ref="F7:G7"/>
    <mergeCell ref="B8:C8"/>
    <mergeCell ref="D8:E8"/>
    <mergeCell ref="F8:G8"/>
    <mergeCell ref="A1:F1"/>
    <mergeCell ref="B4:D4"/>
    <mergeCell ref="F4:H4"/>
    <mergeCell ref="B5:F5"/>
    <mergeCell ref="F6:G6"/>
  </mergeCells>
  <phoneticPr fontId="33"/>
  <pageMargins left="0.78740157480314998" right="0.78740157480314998" top="0.78740157480314998" bottom="0.59055118110236204" header="0" footer="0"/>
  <pageSetup paperSize="13" scale="9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2"/>
  <sheetViews>
    <sheetView topLeftCell="A7" workbookViewId="0">
      <selection activeCell="K12" sqref="K12"/>
    </sheetView>
  </sheetViews>
  <sheetFormatPr defaultColWidth="9" defaultRowHeight="13.5"/>
  <cols>
    <col min="1" max="1" width="4.75" customWidth="1"/>
    <col min="2" max="2" width="10.125" customWidth="1"/>
    <col min="3" max="3" width="5.25" customWidth="1"/>
    <col min="4" max="4" width="5.125" customWidth="1"/>
    <col min="5" max="5" width="25.5" customWidth="1"/>
    <col min="6" max="6" width="23.75" customWidth="1"/>
    <col min="7" max="7" width="4.5" customWidth="1"/>
    <col min="8" max="8" width="26.5" customWidth="1"/>
  </cols>
  <sheetData>
    <row r="1" spans="1:8" ht="14.25">
      <c r="A1" s="1" t="s">
        <v>536</v>
      </c>
      <c r="C1" s="19"/>
      <c r="D1" s="20" t="s">
        <v>537</v>
      </c>
      <c r="H1" s="4" t="s">
        <v>538</v>
      </c>
    </row>
    <row r="2" spans="1:8" ht="32.25" customHeight="1">
      <c r="A2" s="21" t="s">
        <v>539</v>
      </c>
      <c r="B2" s="12" t="s">
        <v>213</v>
      </c>
      <c r="C2" s="10" t="s">
        <v>53</v>
      </c>
      <c r="D2" s="21" t="s">
        <v>214</v>
      </c>
      <c r="E2" s="12" t="s">
        <v>540</v>
      </c>
      <c r="F2" s="12" t="s">
        <v>541</v>
      </c>
      <c r="G2" s="21" t="s">
        <v>217</v>
      </c>
      <c r="H2" s="12" t="s">
        <v>218</v>
      </c>
    </row>
    <row r="3" spans="1:8" ht="36" customHeight="1">
      <c r="A3" s="10">
        <v>1</v>
      </c>
      <c r="B3" s="11" t="s">
        <v>230</v>
      </c>
      <c r="C3" s="10">
        <f ca="1">IF($B3="","",VLOOKUP($B3,会員名簿!$B$5:$I$1000,3,FALSE))</f>
        <v>59</v>
      </c>
      <c r="D3" s="10" t="str">
        <f>IF($B3="","",VLOOKUP($B3,会員名簿!$B$5:$I$1000,4,FALSE))</f>
        <v>O</v>
      </c>
      <c r="E3" s="12" t="str">
        <f>IF($B3="","",VLOOKUP($B3,会員名簿!$B$5:$I$1000,5,FALSE))</f>
        <v>瑞浪市一色町4-55-2 102号</v>
      </c>
      <c r="F3" s="12" t="str">
        <f>IF($B3="","",VLOOKUP($B3,会員名簿!$B$5:$I$1000,6,FALSE))</f>
        <v>090-8149-5540 (家族携帯)
090-8573-3016</v>
      </c>
      <c r="G3" s="10">
        <f>IF($B3="","",VLOOKUP($B3,会員名簿!$B$5:$I$1000,7,FALSE))</f>
        <v>5</v>
      </c>
      <c r="H3" s="12" t="str">
        <f>IF($B3="","",IF(VLOOKUP($B3,会員名簿!$B$5:$I$1000,8,FALSE)="","",VLOOKUP($B3,会員名簿!$B$5:$I$1000,8,FALSE)))</f>
        <v>kobee_br@yahoo.co.jp</v>
      </c>
    </row>
    <row r="4" spans="1:8" ht="36" customHeight="1">
      <c r="A4" s="10">
        <v>2</v>
      </c>
      <c r="B4" s="11" t="s">
        <v>252</v>
      </c>
      <c r="C4" s="10">
        <v>47</v>
      </c>
      <c r="D4" s="22" t="s">
        <v>225</v>
      </c>
      <c r="E4" s="23" t="s">
        <v>542</v>
      </c>
      <c r="F4" s="12" t="s">
        <v>254</v>
      </c>
      <c r="G4" s="10">
        <v>5</v>
      </c>
      <c r="H4" s="24" t="s">
        <v>255</v>
      </c>
    </row>
    <row r="5" spans="1:8" ht="36" customHeight="1">
      <c r="A5" s="10">
        <v>3</v>
      </c>
      <c r="B5" s="11" t="s">
        <v>277</v>
      </c>
      <c r="C5" s="10">
        <f ca="1">IF($B5="","",VLOOKUP($B5,会員名簿!$B$5:$I$1000,3,FALSE))</f>
        <v>46</v>
      </c>
      <c r="D5" s="10" t="str">
        <f>IF($B5="","",VLOOKUP($B5,会員名簿!$B$5:$I$1000,4,FALSE))</f>
        <v>B</v>
      </c>
      <c r="E5" s="12" t="str">
        <f>IF($B5="","",VLOOKUP($B5,会員名簿!$B$5:$I$1000,5,FALSE))</f>
        <v>羽島市正木町曲利1177 A102</v>
      </c>
      <c r="F5" s="12" t="str">
        <f>IF($B5="","",VLOOKUP($B5,会員名簿!$B$5:$I$1000,6,FALSE))</f>
        <v>058-383-3279 (家族宅)
080-5159-6157</v>
      </c>
      <c r="G5" s="10">
        <f>IF($B5="","",VLOOKUP($B5,会員名簿!$B$5:$I$1000,7,FALSE))</f>
        <v>5</v>
      </c>
      <c r="H5" s="12" t="str">
        <f>IF($B5="","",IF(VLOOKUP($B5,会員名簿!$B$5:$I$1000,8,FALSE)="","",VLOOKUP($B5,会員名簿!$B$5:$I$1000,8,FALSE)))</f>
        <v>kotoyo3noheya@yahoo.co.jp</v>
      </c>
    </row>
    <row r="6" spans="1:8" ht="36" customHeight="1">
      <c r="A6" s="10">
        <v>4</v>
      </c>
      <c r="B6" s="11" t="s">
        <v>282</v>
      </c>
      <c r="C6" s="10">
        <v>65</v>
      </c>
      <c r="D6" s="10" t="s">
        <v>225</v>
      </c>
      <c r="E6" s="12" t="s">
        <v>284</v>
      </c>
      <c r="F6" s="12" t="s">
        <v>285</v>
      </c>
      <c r="G6" s="25">
        <v>5</v>
      </c>
      <c r="H6" s="26" t="s">
        <v>286</v>
      </c>
    </row>
    <row r="7" spans="1:8" ht="36" customHeight="1">
      <c r="A7" s="10">
        <v>5</v>
      </c>
      <c r="B7" s="12" t="s">
        <v>288</v>
      </c>
      <c r="C7" s="10">
        <f ca="1">IF($B7="","",VLOOKUP($B7,会員名簿!$B$5:$I$1000,3,FALSE))</f>
        <v>71</v>
      </c>
      <c r="D7" s="10" t="str">
        <f>IF($B7="","",VLOOKUP($B7,会員名簿!$B$5:$I$1000,4,FALSE))</f>
        <v>O</v>
      </c>
      <c r="E7" s="12" t="str">
        <f>IF($B7="","",VLOOKUP($B7,会員名簿!$B$5:$I$1000,5,FALSE))</f>
        <v>海津市南濃町羽沢831-4</v>
      </c>
      <c r="F7" s="12" t="str">
        <f>IF($B7="","",VLOOKUP($B7,会員名簿!$B$5:$I$1000,6,FALSE))</f>
        <v>0584-55-1712 (家族宅)
090-1624-8309</v>
      </c>
      <c r="G7" s="10">
        <f>IF($B7="","",VLOOKUP($B7,会員名簿!$B$5:$I$1000,7,FALSE))</f>
        <v>5</v>
      </c>
      <c r="H7" s="12" t="str">
        <f>IF($B7="","",IF(VLOOKUP($B7,会員名簿!$B$5:$I$1000,8,FALSE)="","",VLOOKUP($B7,会員名簿!$B$5:$I$1000,8,FALSE)))</f>
        <v>k-mituaki@msc.biglobe.ne.jp</v>
      </c>
    </row>
    <row r="8" spans="1:8" ht="36" customHeight="1">
      <c r="A8" s="10">
        <v>6</v>
      </c>
      <c r="B8" s="11" t="s">
        <v>299</v>
      </c>
      <c r="C8" s="10">
        <f ca="1">IF($B8="","",VLOOKUP($B8,会員名簿!$B$5:$I$1000,3,FALSE))</f>
        <v>65</v>
      </c>
      <c r="D8" s="10" t="str">
        <f>IF($B8="","",VLOOKUP($B8,会員名簿!$B$5:$I$1000,4,FALSE))</f>
        <v>AB</v>
      </c>
      <c r="E8" s="12" t="str">
        <f>IF($B8="","",VLOOKUP($B8,会員名簿!$B$5:$I$1000,5,FALSE))</f>
        <v>大垣市綾野5-125-167</v>
      </c>
      <c r="F8" s="12" t="str">
        <f>IF($B8="","",VLOOKUP($B8,会員名簿!$B$5:$I$1000,6,FALSE))</f>
        <v>0584-92-0883 (家族宅)
080-5116-3670</v>
      </c>
      <c r="G8" s="10">
        <f>IF($B8="","",VLOOKUP($B8,会員名簿!$B$5:$I$1000,7,FALSE))</f>
        <v>5</v>
      </c>
      <c r="H8" s="12" t="str">
        <f>IF($B8="","",IF(VLOOKUP($B8,会員名簿!$B$5:$I$1000,8,FALSE)="","",VLOOKUP($B8,会員名簿!$B$5:$I$1000,8,FALSE)))</f>
        <v>f-longyrotcr@ace.ocn.ne.jp</v>
      </c>
    </row>
    <row r="9" spans="1:8" ht="36" customHeight="1">
      <c r="A9" s="10">
        <v>7</v>
      </c>
      <c r="B9" s="11" t="s">
        <v>310</v>
      </c>
      <c r="C9" s="10">
        <f ca="1">IF($B9="","",VLOOKUP($B9,会員名簿!$B$5:$I$1000,3,FALSE))</f>
        <v>60</v>
      </c>
      <c r="D9" s="10" t="str">
        <f>IF($B9="","",VLOOKUP($B9,会員名簿!$B$5:$I$1000,4,FALSE))</f>
        <v>B</v>
      </c>
      <c r="E9" s="12" t="str">
        <f>IF($B9="","",VLOOKUP($B9,会員名簿!$B$5:$I$1000,5,FALSE))</f>
        <v>瑞穂市稲里445-1 セザール穂積406</v>
      </c>
      <c r="F9" s="12" t="str">
        <f>IF($B9="","",VLOOKUP($B9,会員名簿!$B$5:$I$1000,6,FALSE))</f>
        <v>090-1275-2508 (家族携帯)
080-9832-4068</v>
      </c>
      <c r="G9" s="10">
        <f>IF($B9="","",VLOOKUP($B9,会員名簿!$B$5:$I$1000,7,FALSE))</f>
        <v>3</v>
      </c>
      <c r="H9" s="12" t="str">
        <f>IF($B9="","",IF(VLOOKUP($B9,会員名簿!$B$5:$I$1000,8,FALSE)="","",VLOOKUP($B9,会員名簿!$B$5:$I$1000,8,FALSE)))</f>
        <v>lagopus.mutus2000@gmail.com</v>
      </c>
    </row>
    <row r="10" spans="1:8" ht="36" customHeight="1">
      <c r="A10" s="10">
        <v>8</v>
      </c>
      <c r="B10" s="11" t="s">
        <v>543</v>
      </c>
      <c r="C10" s="10" t="e">
        <f>IF($B10="","",VLOOKUP($B10,会員名簿!$B$5:$I$1000,3,FALSE))</f>
        <v>#N/A</v>
      </c>
      <c r="D10" s="10" t="e">
        <f>IF($B10="","",VLOOKUP($B10,会員名簿!$B$5:$I$1000,4,FALSE))</f>
        <v>#N/A</v>
      </c>
      <c r="E10" s="12" t="e">
        <f>IF($B10="","",VLOOKUP($B10,会員名簿!$B$5:$I$1000,5,FALSE))</f>
        <v>#N/A</v>
      </c>
      <c r="F10" s="12" t="e">
        <f>IF($B10="","",VLOOKUP($B10,会員名簿!$B$5:$I$1000,6,FALSE))</f>
        <v>#N/A</v>
      </c>
      <c r="G10" s="10" t="e">
        <f>IF($B10="","",VLOOKUP($B10,会員名簿!$B$5:$I$1000,7,FALSE))</f>
        <v>#N/A</v>
      </c>
      <c r="H10" s="12" t="e">
        <f>IF($B10="","",IF(VLOOKUP($B10,会員名簿!$B$5:$I$1000,8,FALSE)="","",VLOOKUP($B10,会員名簿!$B$5:$I$1000,8,FALSE)))</f>
        <v>#N/A</v>
      </c>
    </row>
    <row r="11" spans="1:8" ht="36" customHeight="1">
      <c r="A11" s="10">
        <v>9</v>
      </c>
      <c r="B11" s="11" t="s">
        <v>338</v>
      </c>
      <c r="C11" s="10">
        <f ca="1">IF($B11="","",VLOOKUP($B11,会員名簿!$B$5:$I$1000,3,FALSE))</f>
        <v>68</v>
      </c>
      <c r="D11" s="10" t="str">
        <f>IF($B11="","",VLOOKUP($B11,会員名簿!$B$5:$I$1000,4,FALSE))</f>
        <v>A</v>
      </c>
      <c r="E11" s="12" t="str">
        <f>IF($B11="","",VLOOKUP($B11,会員名簿!$B$5:$I$1000,5,FALSE))</f>
        <v>揖斐郡池田町萩原681-3</v>
      </c>
      <c r="F11" s="12" t="str">
        <f>IF($B11="","",VLOOKUP($B11,会員名簿!$B$5:$I$1000,6,FALSE))</f>
        <v>0585-45-5470 (家族宅)
090-6587-5052</v>
      </c>
      <c r="G11" s="10">
        <f>IF($B11="","",VLOOKUP($B11,会員名簿!$B$5:$I$1000,7,FALSE))</f>
        <v>5</v>
      </c>
      <c r="H11" s="12" t="str">
        <f>IF($B11="","",IF(VLOOKUP($B11,会員名簿!$B$5:$I$1000,8,FALSE)="","",VLOOKUP($B11,会員名簿!$B$5:$I$1000,8,FALSE)))</f>
        <v>kazuto-s@ogaki-tv.ne.jp</v>
      </c>
    </row>
    <row r="12" spans="1:8" ht="36" customHeight="1">
      <c r="A12" s="10">
        <v>10</v>
      </c>
      <c r="B12" s="11" t="s">
        <v>348</v>
      </c>
      <c r="C12" s="10">
        <f ca="1">IF($B12="","",VLOOKUP($B12,会員名簿!$B$5:$I$1000,3,FALSE))</f>
        <v>72</v>
      </c>
      <c r="D12" s="10" t="str">
        <f>IF($B12="","",VLOOKUP($B12,会員名簿!$B$5:$I$1000,4,FALSE))</f>
        <v>B</v>
      </c>
      <c r="E12" s="12" t="str">
        <f>IF($B12="","",VLOOKUP($B12,会員名簿!$B$5:$I$1000,5,FALSE))</f>
        <v>大垣市上石津町牧田3577</v>
      </c>
      <c r="F12" s="12" t="str">
        <f>IF($B12="","",VLOOKUP($B12,会員名簿!$B$5:$I$1000,6,FALSE))</f>
        <v>090-5861-9106(家族宅)
090-6760-4374</v>
      </c>
      <c r="G12" s="10">
        <f>IF($B12="","",VLOOKUP($B12,会員名簿!$B$5:$I$1000,7,FALSE))</f>
        <v>5</v>
      </c>
      <c r="H12" s="12" t="str">
        <f>IF($B12="","",IF(VLOOKUP($B12,会員名簿!$B$5:$I$1000,8,FALSE)="","",VLOOKUP($B12,会員名簿!$B$5:$I$1000,8,FALSE)))</f>
        <v>Michi.19511022@gmail.com</v>
      </c>
    </row>
    <row r="13" spans="1:8" ht="36" customHeight="1">
      <c r="A13" s="10">
        <v>11</v>
      </c>
      <c r="B13" s="11" t="s">
        <v>353</v>
      </c>
      <c r="C13" s="10">
        <v>62</v>
      </c>
      <c r="D13" s="10" t="s">
        <v>225</v>
      </c>
      <c r="E13" s="12" t="s">
        <v>354</v>
      </c>
      <c r="F13" s="12" t="s">
        <v>544</v>
      </c>
      <c r="G13" s="10">
        <v>5</v>
      </c>
      <c r="H13" s="24" t="s">
        <v>356</v>
      </c>
    </row>
    <row r="14" spans="1:8" ht="36" customHeight="1">
      <c r="A14" s="10">
        <v>12</v>
      </c>
      <c r="B14" s="12" t="s">
        <v>363</v>
      </c>
      <c r="C14" s="10">
        <f ca="1">IF($B14="","",VLOOKUP($B14,会員名簿!$B$5:$I$1000,3,FALSE))</f>
        <v>70</v>
      </c>
      <c r="D14" s="10" t="str">
        <f>IF($B14="","",VLOOKUP($B14,会員名簿!$B$5:$I$1000,4,FALSE))</f>
        <v>A</v>
      </c>
      <c r="E14" s="12" t="str">
        <f>IF($B14="","",VLOOKUP($B14,会員名簿!$B$5:$I$1000,5,FALSE))</f>
        <v>羽島市竹鼻町狐穴554-3</v>
      </c>
      <c r="F14" s="12" t="str">
        <f>IF($B14="","",VLOOKUP($B14,会員名簿!$B$5:$I$1000,6,FALSE))</f>
        <v>080-5104-7885 (家族携帯)
090-9895-0521</v>
      </c>
      <c r="G14" s="10">
        <f>IF($B14="","",VLOOKUP($B14,会員名簿!$B$5:$I$1000,7,FALSE))</f>
        <v>5</v>
      </c>
      <c r="H14" s="12" t="str">
        <f>IF($B14="","",IF(VLOOKUP($B14,会員名簿!$B$5:$I$1000,8,FALSE)="","",VLOOKUP($B14,会員名簿!$B$5:$I$1000,8,FALSE)))</f>
        <v>pickel-715@adagio.ocn.ne.jp</v>
      </c>
    </row>
    <row r="15" spans="1:8" ht="36" customHeight="1">
      <c r="A15" s="10">
        <v>13</v>
      </c>
      <c r="B15" s="11" t="s">
        <v>368</v>
      </c>
      <c r="C15" s="10">
        <f ca="1">IF($B15="","",VLOOKUP($B15,会員名簿!$B$5:$I$1000,3,FALSE))</f>
        <v>68</v>
      </c>
      <c r="D15" s="10" t="str">
        <f>IF($B15="","",VLOOKUP($B15,会員名簿!$B$5:$I$1000,4,FALSE))</f>
        <v>B</v>
      </c>
      <c r="E15" s="12" t="str">
        <f>IF($B15="","",VLOOKUP($B15,会員名簿!$B$5:$I$1000,5,FALSE))</f>
        <v>安八郡安八町大明神650</v>
      </c>
      <c r="F15" s="12" t="str">
        <f>IF($B15="","",VLOOKUP($B15,会員名簿!$B$5:$I$1000,6,FALSE))</f>
        <v>0584-64-2582 (家族宅)
080-1612-2291 (家族携帯)</v>
      </c>
      <c r="G15" s="10">
        <f>IF($B15="","",VLOOKUP($B15,会員名簿!$B$5:$I$1000,7,FALSE))</f>
        <v>5</v>
      </c>
      <c r="H15" s="12" t="str">
        <f>IF($B15="","",IF(VLOOKUP($B15,会員名簿!$B$5:$I$1000,8,FALSE)="","",VLOOKUP($B15,会員名簿!$B$5:$I$1000,8,FALSE)))</f>
        <v>hisachandesu6-5
@kne.biglobe.ne.jp</v>
      </c>
    </row>
    <row r="16" spans="1:8" ht="36" customHeight="1">
      <c r="A16" s="10">
        <v>14</v>
      </c>
      <c r="B16" s="11" t="s">
        <v>375</v>
      </c>
      <c r="C16" s="10">
        <f ca="1">IF($B16="","",VLOOKUP($B16,会員名簿!$B$5:$I$1000,3,FALSE))</f>
        <v>67</v>
      </c>
      <c r="D16" s="10" t="str">
        <f>IF($B16="","",VLOOKUP($B16,会員名簿!$B$5:$I$1000,4,FALSE))</f>
        <v>A</v>
      </c>
      <c r="E16" s="12" t="str">
        <f>IF($B16="","",VLOOKUP($B16,会員名簿!$B$5:$I$1000,5,FALSE))</f>
        <v>安八郡安八町大明神650</v>
      </c>
      <c r="F16" s="12" t="str">
        <f>IF($B16="","",VLOOKUP($B16,会員名簿!$B$5:$I$1000,6,FALSE))</f>
        <v>0584-64-2582 (家族宅)
090-4188-2977 (家族携帯)</v>
      </c>
      <c r="G16" s="10">
        <f>IF($B16="","",VLOOKUP($B16,会員名簿!$B$5:$I$1000,7,FALSE))</f>
        <v>5</v>
      </c>
      <c r="H16" s="12" t="str">
        <f>IF($B16="","",IF(VLOOKUP($B16,会員名簿!$B$5:$I$1000,8,FALSE)="","",VLOOKUP($B16,会員名簿!$B$5:$I$1000,8,FALSE)))</f>
        <v>hisaaki17@hotmail.co.jp</v>
      </c>
    </row>
    <row r="17" spans="1:8" ht="36" customHeight="1">
      <c r="A17" s="10">
        <v>15</v>
      </c>
      <c r="B17" s="11" t="s">
        <v>394</v>
      </c>
      <c r="C17" s="10">
        <f ca="1">IF($B17="","",VLOOKUP($B17,会員名簿!$B$5:$I$1000,3,FALSE))</f>
        <v>69</v>
      </c>
      <c r="D17" s="10" t="str">
        <f>IF($B17="","",VLOOKUP($B17,会員名簿!$B$5:$I$1000,4,FALSE))</f>
        <v>A</v>
      </c>
      <c r="E17" s="12" t="str">
        <f>IF($B17="","",VLOOKUP($B17,会員名簿!$B$5:$I$1000,5,FALSE))</f>
        <v>大垣市美和町1741-4</v>
      </c>
      <c r="F17" s="12" t="str">
        <f>IF($B17="","",VLOOKUP($B17,会員名簿!$B$5:$I$1000,6,FALSE))</f>
        <v>0584-78-2261 (家族宅)
090-7601-1241</v>
      </c>
      <c r="G17" s="10">
        <f>IF($B17="","",VLOOKUP($B17,会員名簿!$B$5:$I$1000,7,FALSE))</f>
        <v>5</v>
      </c>
      <c r="H17" s="12" t="str">
        <f>IF($B17="","",IF(VLOOKUP($B17,会員名簿!$B$5:$I$1000,8,FALSE)="","",VLOOKUP($B17,会員名簿!$B$5:$I$1000,8,FALSE)))</f>
        <v>chief1216@kbd.biglobe.ne.jp</v>
      </c>
    </row>
    <row r="18" spans="1:8" ht="36" customHeight="1">
      <c r="A18" s="10">
        <v>16</v>
      </c>
      <c r="B18" s="11" t="s">
        <v>428</v>
      </c>
      <c r="C18" s="10">
        <v>65</v>
      </c>
      <c r="D18" s="10" t="s">
        <v>68</v>
      </c>
      <c r="E18" s="27" t="s">
        <v>429</v>
      </c>
      <c r="F18" s="12" t="s">
        <v>545</v>
      </c>
      <c r="G18" s="25">
        <v>5</v>
      </c>
      <c r="H18" s="26" t="s">
        <v>431</v>
      </c>
    </row>
    <row r="19" spans="1:8" ht="36" customHeight="1">
      <c r="A19" s="10">
        <v>17</v>
      </c>
      <c r="B19" s="11" t="s">
        <v>453</v>
      </c>
      <c r="C19" s="10">
        <f ca="1">IF($B19="","",VLOOKUP($B19,会員名簿!$B$5:$I$1000,3,FALSE))</f>
        <v>67</v>
      </c>
      <c r="D19" s="10" t="str">
        <f>IF($B19="","",VLOOKUP($B19,会員名簿!$B$5:$I$1000,4,FALSE))</f>
        <v>B</v>
      </c>
      <c r="E19" s="12" t="str">
        <f>IF($B19="","",VLOOKUP($B19,会員名簿!$B$5:$I$1000,5,FALSE))</f>
        <v>岐阜市加納安良町21</v>
      </c>
      <c r="F19" s="12" t="str">
        <f>IF($B19="","",VLOOKUP($B19,会員名簿!$B$5:$I$1000,6,FALSE))</f>
        <v>058-273-7940 (家族宅)
090-1833-5083
ｺｺﾍﾘNo.：0034A0-061</v>
      </c>
      <c r="G19" s="10">
        <f>IF($B19="","",VLOOKUP($B19,会員名簿!$B$5:$I$1000,7,FALSE))</f>
        <v>2</v>
      </c>
      <c r="H19" s="12" t="str">
        <f>IF($B19="","",IF(VLOOKUP($B19,会員名簿!$B$5:$I$1000,8,FALSE)="","",VLOOKUP($B19,会員名簿!$B$5:$I$1000,8,FALSE)))</f>
        <v>hori12@plum.plala.or.jp</v>
      </c>
    </row>
    <row r="20" spans="1:8" ht="36" customHeight="1">
      <c r="A20" s="10">
        <v>18</v>
      </c>
      <c r="B20" s="11" t="s">
        <v>464</v>
      </c>
      <c r="C20" s="10">
        <f ca="1">IF($B20="","",VLOOKUP($B20,会員名簿!$B$5:$I$1000,3,FALSE))</f>
        <v>75</v>
      </c>
      <c r="D20" s="10" t="str">
        <f>IF($B20="","",VLOOKUP($B20,会員名簿!$B$5:$I$1000,4,FALSE))</f>
        <v>AB</v>
      </c>
      <c r="E20" s="12" t="str">
        <f>IF($B20="","",VLOOKUP($B20,会員名簿!$B$5:$I$1000,5,FALSE))</f>
        <v>揖斐郡池田町藤代801番地</v>
      </c>
      <c r="F20" s="12" t="str">
        <f>IF($B20="","",VLOOKUP($B20,会員名簿!$B$5:$I$1000,6,FALSE))</f>
        <v>0585-45-5715 (家族宅)
080-3282-6512</v>
      </c>
      <c r="G20" s="10">
        <f>IF($B20="","",VLOOKUP($B20,会員名簿!$B$5:$I$1000,7,FALSE))</f>
        <v>1</v>
      </c>
      <c r="H20" s="12" t="str">
        <f>IF($B20="","",IF(VLOOKUP($B20,会員名簿!$B$5:$I$1000,8,FALSE)="","",VLOOKUP($B20,会員名簿!$B$5:$I$1000,8,FALSE)))</f>
        <v>yoshimori@ogaki-tv.ne.jp</v>
      </c>
    </row>
    <row r="21" spans="1:8" ht="36" customHeight="1">
      <c r="A21" s="10">
        <v>19</v>
      </c>
      <c r="B21" s="11" t="s">
        <v>479</v>
      </c>
      <c r="C21" s="10">
        <f ca="1">IF($B21="","",VLOOKUP($B21,会員名簿!$B$5:$I$1000,3,FALSE))</f>
        <v>66</v>
      </c>
      <c r="D21" s="10" t="str">
        <f>IF($B21="","",VLOOKUP($B21,会員名簿!$B$5:$I$1000,4,FALSE))</f>
        <v>A</v>
      </c>
      <c r="E21" s="12" t="str">
        <f>IF($B21="","",VLOOKUP($B21,会員名簿!$B$5:$I$1000,5,FALSE))</f>
        <v>安八郡安八町森部590-1</v>
      </c>
      <c r="F21" s="12" t="str">
        <f>IF($B21="","",VLOOKUP($B21,会員名簿!$B$5:$I$1000,6,FALSE))</f>
        <v xml:space="preserve">0584-64-6015 (家族宅)
090-1291-3171 </v>
      </c>
      <c r="G21" s="10">
        <f>IF($B21="","",VLOOKUP($B21,会員名簿!$B$5:$I$1000,7,FALSE))</f>
        <v>5</v>
      </c>
      <c r="H21" s="12" t="str">
        <f>IF($B21="","",IF(VLOOKUP($B21,会員名簿!$B$5:$I$1000,8,FALSE)="","",VLOOKUP($B21,会員名簿!$B$5:$I$1000,8,FALSE)))</f>
        <v>yamakita.taeko@jade.plala.or.jp</v>
      </c>
    </row>
    <row r="22" spans="1:8" ht="36" customHeight="1">
      <c r="A22" s="10">
        <v>20</v>
      </c>
      <c r="B22" s="11" t="s">
        <v>484</v>
      </c>
      <c r="C22" s="10">
        <f ca="1">IF($B22="","",VLOOKUP($B22,会員名簿!$B$5:$I$1000,3,FALSE))</f>
        <v>65</v>
      </c>
      <c r="D22" s="10" t="str">
        <f>IF($B22="","",VLOOKUP($B22,会員名簿!$B$5:$I$1000,4,FALSE))</f>
        <v>A</v>
      </c>
      <c r="E22" s="12" t="str">
        <f>IF($B22="","",VLOOKUP($B22,会員名簿!$B$5:$I$1000,5,FALSE))</f>
        <v>安八郡安八町森部2545</v>
      </c>
      <c r="F22" s="12" t="str">
        <f>IF($B22="","",VLOOKUP($B22,会員名簿!$B$5:$I$1000,6,FALSE))</f>
        <v>0584-64-2551 (家族宅)
080-3313-3737　　　</v>
      </c>
      <c r="G22" s="10">
        <f>IF($B22="","",VLOOKUP($B22,会員名簿!$B$5:$I$1000,7,FALSE))</f>
        <v>5</v>
      </c>
      <c r="H22" s="12" t="str">
        <f>IF($B22="","",IF(VLOOKUP($B22,会員名簿!$B$5:$I$1000,8,FALSE)="","",VLOOKUP($B22,会員名簿!$B$5:$I$1000,8,FALSE)))</f>
        <v>mikogota@yahoo.co.jp</v>
      </c>
    </row>
  </sheetData>
  <phoneticPr fontId="33"/>
  <hyperlinks>
    <hyperlink ref="H4" r:id="rId1" xr:uid="{00000000-0004-0000-0400-000000000000}"/>
    <hyperlink ref="H13" r:id="rId2" xr:uid="{00000000-0004-0000-0400-000001000000}"/>
  </hyperlinks>
  <pageMargins left="0" right="0" top="1.1811023622047201" bottom="0" header="0.31496062992126" footer="0.31496062992126"/>
  <pageSetup paperSize="9" scale="75" orientation="portrait"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1"/>
  <sheetViews>
    <sheetView workbookViewId="0">
      <selection activeCell="H8" sqref="H8"/>
    </sheetView>
  </sheetViews>
  <sheetFormatPr defaultColWidth="9" defaultRowHeight="13.5"/>
  <cols>
    <col min="1" max="1" width="4.75" customWidth="1"/>
    <col min="2" max="2" width="10.125" customWidth="1"/>
    <col min="3" max="3" width="5.25" customWidth="1"/>
    <col min="4" max="4" width="5.125" customWidth="1"/>
    <col min="5" max="5" width="25.5" customWidth="1"/>
    <col min="6" max="6" width="23.75" customWidth="1"/>
    <col min="7" max="7" width="4.5" customWidth="1"/>
    <col min="8" max="8" width="25.5" customWidth="1"/>
  </cols>
  <sheetData>
    <row r="1" spans="1:8" ht="14.25">
      <c r="A1" s="1" t="s">
        <v>546</v>
      </c>
      <c r="C1" s="2"/>
      <c r="D1" s="3" t="s">
        <v>537</v>
      </c>
      <c r="H1" s="4" t="s">
        <v>538</v>
      </c>
    </row>
    <row r="2" spans="1:8" ht="32.25" customHeight="1">
      <c r="A2" s="5" t="s">
        <v>539</v>
      </c>
      <c r="B2" s="6" t="s">
        <v>213</v>
      </c>
      <c r="C2" s="7" t="s">
        <v>53</v>
      </c>
      <c r="D2" s="8" t="s">
        <v>214</v>
      </c>
      <c r="E2" s="6" t="s">
        <v>540</v>
      </c>
      <c r="F2" s="6" t="s">
        <v>541</v>
      </c>
      <c r="G2" s="8" t="s">
        <v>217</v>
      </c>
      <c r="H2" s="9" t="s">
        <v>218</v>
      </c>
    </row>
    <row r="3" spans="1:8" ht="36" customHeight="1">
      <c r="A3" s="10">
        <v>1</v>
      </c>
      <c r="B3" s="11" t="s">
        <v>230</v>
      </c>
      <c r="C3" s="10">
        <f ca="1">IF($B3="","",VLOOKUP($B3,会員名簿!$B$5:$I$1000,3,FALSE))</f>
        <v>59</v>
      </c>
      <c r="D3" s="10" t="str">
        <f>IF($B3="","",VLOOKUP($B3,会員名簿!$B$5:$I$1000,4,FALSE))</f>
        <v>O</v>
      </c>
      <c r="E3" s="12" t="str">
        <f>IF($B3="","",VLOOKUP($B3,会員名簿!$B$5:$I$1000,5,FALSE))</f>
        <v>瑞浪市一色町4-55-2 102号</v>
      </c>
      <c r="F3" s="12" t="str">
        <f>IF($B3="","",VLOOKUP($B3,会員名簿!$B$5:$I$1000,6,FALSE))</f>
        <v>090-8149-5540 (家族携帯)
090-8573-3016</v>
      </c>
      <c r="G3" s="10">
        <f>IF($B3="","",VLOOKUP($B3,会員名簿!$B$5:$I$1000,7,FALSE))</f>
        <v>5</v>
      </c>
      <c r="H3" s="12" t="str">
        <f>IF($B3="","",IF(VLOOKUP($B3,会員名簿!$B$5:$I$1000,8,FALSE)="","",VLOOKUP($B3,会員名簿!$B$5:$I$1000,8,FALSE)))</f>
        <v>kobee_br@yahoo.co.jp</v>
      </c>
    </row>
    <row r="4" spans="1:8" ht="36" customHeight="1">
      <c r="A4" s="10">
        <v>2</v>
      </c>
      <c r="B4" s="12" t="s">
        <v>288</v>
      </c>
      <c r="C4" s="10">
        <f ca="1">IF($B4="","",VLOOKUP($B4,会員名簿!$B$5:$I$1000,3,FALSE))</f>
        <v>71</v>
      </c>
      <c r="D4" s="10" t="str">
        <f>IF($B4="","",VLOOKUP($B4,会員名簿!$B$5:$I$1000,4,FALSE))</f>
        <v>O</v>
      </c>
      <c r="E4" s="12" t="str">
        <f>IF($B4="","",VLOOKUP($B4,会員名簿!$B$5:$I$1000,5,FALSE))</f>
        <v>海津市南濃町羽沢831-4</v>
      </c>
      <c r="F4" s="12" t="str">
        <f>IF($B4="","",VLOOKUP($B4,会員名簿!$B$5:$I$1000,6,FALSE))</f>
        <v>0584-55-1712 (家族宅)
090-1624-8309</v>
      </c>
      <c r="G4" s="10">
        <f>IF($B4="","",VLOOKUP($B4,会員名簿!$B$5:$I$1000,7,FALSE))</f>
        <v>5</v>
      </c>
      <c r="H4" s="12" t="str">
        <f>IF($B4="","",IF(VLOOKUP($B4,会員名簿!$B$5:$I$1000,8,FALSE)="","",VLOOKUP($B4,会員名簿!$B$5:$I$1000,8,FALSE)))</f>
        <v>k-mituaki@msc.biglobe.ne.jp</v>
      </c>
    </row>
    <row r="5" spans="1:8" ht="36" customHeight="1">
      <c r="A5" s="10">
        <v>3</v>
      </c>
      <c r="B5" s="12" t="s">
        <v>299</v>
      </c>
      <c r="C5" s="10">
        <f ca="1">IF($B5="","",VLOOKUP($B5,会員名簿!$B$5:$I$1000,3,FALSE))</f>
        <v>65</v>
      </c>
      <c r="D5" s="10" t="str">
        <f>IF($B5="","",VLOOKUP($B5,会員名簿!$B$5:$I$1000,4,FALSE))</f>
        <v>AB</v>
      </c>
      <c r="E5" s="12" t="str">
        <f>IF($B5="","",VLOOKUP($B5,会員名簿!$B$5:$I$1000,5,FALSE))</f>
        <v>大垣市綾野5-125-167</v>
      </c>
      <c r="F5" s="12" t="str">
        <f>IF($B5="","",VLOOKUP($B5,会員名簿!$B$5:$I$1000,6,FALSE))</f>
        <v>0584-92-0883 (家族宅)
080-5116-3670</v>
      </c>
      <c r="G5" s="10">
        <f>IF($B5="","",VLOOKUP($B5,会員名簿!$B$5:$I$1000,7,FALSE))</f>
        <v>5</v>
      </c>
      <c r="H5" s="12" t="str">
        <f>IF($B5="","",IF(VLOOKUP($B5,会員名簿!$B$5:$I$1000,8,FALSE)="","",VLOOKUP($B5,会員名簿!$B$5:$I$1000,8,FALSE)))</f>
        <v>f-longyrotcr@ace.ocn.ne.jp</v>
      </c>
    </row>
    <row r="6" spans="1:8" ht="36" customHeight="1">
      <c r="A6" s="10">
        <v>5</v>
      </c>
      <c r="B6" s="11" t="s">
        <v>310</v>
      </c>
      <c r="C6" s="10">
        <f ca="1">IF($B6="","",VLOOKUP($B6,会員名簿!$B$5:$I$1000,3,FALSE))</f>
        <v>60</v>
      </c>
      <c r="D6" s="10" t="str">
        <f>IF($B6="","",VLOOKUP($B6,会員名簿!$B$5:$I$1000,4,FALSE))</f>
        <v>B</v>
      </c>
      <c r="E6" s="12" t="str">
        <f>IF($B6="","",VLOOKUP($B6,会員名簿!$B$5:$I$1000,5,FALSE))</f>
        <v>瑞穂市稲里445-1 セザール穂積406</v>
      </c>
      <c r="F6" s="12" t="str">
        <f>IF($B6="","",VLOOKUP($B6,会員名簿!$B$5:$I$1000,6,FALSE))</f>
        <v>090-1275-2508 (家族携帯)
080-9832-4068</v>
      </c>
      <c r="G6" s="10">
        <f>IF($B6="","",VLOOKUP($B6,会員名簿!$B$5:$I$1000,7,FALSE))</f>
        <v>3</v>
      </c>
      <c r="H6" s="12" t="str">
        <f>IF($B6="","",IF(VLOOKUP($B6,会員名簿!$B$5:$I$1000,8,FALSE)="","",VLOOKUP($B6,会員名簿!$B$5:$I$1000,8,FALSE)))</f>
        <v>lagopus.mutus2000@gmail.com</v>
      </c>
    </row>
    <row r="7" spans="1:8" ht="36" customHeight="1">
      <c r="A7" s="10">
        <v>6</v>
      </c>
      <c r="B7" s="11" t="s">
        <v>329</v>
      </c>
      <c r="C7" s="10">
        <f ca="1">IF($B7="","",VLOOKUP($B7,会員名簿!$B$5:$I$1000,3,FALSE))</f>
        <v>74</v>
      </c>
      <c r="D7" s="10" t="str">
        <f>IF($B7="","",VLOOKUP($B7,会員名簿!$B$5:$I$1000,4,FALSE))</f>
        <v>Ą</v>
      </c>
      <c r="E7" s="12" t="str">
        <f>IF($B7="","",VLOOKUP($B7,会員名簿!$B$5:$I$1000,5,FALSE))</f>
        <v>揖斐郡大野町西方767-1</v>
      </c>
      <c r="F7" s="12" t="str">
        <f>IF($B7="","",VLOOKUP($B7,会員名簿!$B$5:$I$1000,6,FALSE))</f>
        <v>0585-32-3916
090-8072-5198
ｺｺﾍﾘNo.：003360-012</v>
      </c>
      <c r="G7" s="10">
        <f>IF($B7="","",VLOOKUP($B7,会員名簿!$B$5:$I$1000,7,FALSE))</f>
        <v>3</v>
      </c>
      <c r="H7" s="13" t="s">
        <v>332</v>
      </c>
    </row>
    <row r="8" spans="1:8" ht="36" customHeight="1">
      <c r="A8" s="10">
        <v>7</v>
      </c>
      <c r="B8" s="12" t="s">
        <v>363</v>
      </c>
      <c r="C8" s="10">
        <f ca="1">IF($B8="","",VLOOKUP($B8,会員名簿!$B$5:$I$1000,3,FALSE))</f>
        <v>70</v>
      </c>
      <c r="D8" s="10" t="str">
        <f>IF($B8="","",VLOOKUP($B8,会員名簿!$B$5:$I$1000,4,FALSE))</f>
        <v>A</v>
      </c>
      <c r="E8" s="12" t="str">
        <f>IF($B8="","",VLOOKUP($B8,会員名簿!$B$5:$I$1000,5,FALSE))</f>
        <v>羽島市竹鼻町狐穴554-3</v>
      </c>
      <c r="F8" s="12" t="str">
        <f>IF($B8="","",VLOOKUP($B8,会員名簿!$B$5:$I$1000,6,FALSE))</f>
        <v>080-5104-7885 (家族携帯)
090-9895-0521</v>
      </c>
      <c r="G8" s="10">
        <f>IF($B8="","",VLOOKUP($B8,会員名簿!$B$5:$I$1000,7,FALSE))</f>
        <v>5</v>
      </c>
      <c r="H8" s="12" t="str">
        <f>IF($B8="","",IF(VLOOKUP($B8,会員名簿!$B$5:$I$1000,8,FALSE)="","",VLOOKUP($B8,会員名簿!$B$5:$I$1000,8,FALSE)))</f>
        <v>pickel-715@adagio.ocn.ne.jp</v>
      </c>
    </row>
    <row r="9" spans="1:8" ht="36" customHeight="1">
      <c r="A9" s="10">
        <v>8</v>
      </c>
      <c r="B9" s="11" t="s">
        <v>368</v>
      </c>
      <c r="C9" s="10">
        <f ca="1">IF($B9="","",VLOOKUP($B9,会員名簿!$B$5:$I$1000,3,FALSE))</f>
        <v>68</v>
      </c>
      <c r="D9" s="10" t="str">
        <f>IF($B9="","",VLOOKUP($B9,会員名簿!$B$5:$I$1000,4,FALSE))</f>
        <v>B</v>
      </c>
      <c r="E9" s="12" t="str">
        <f>IF($B9="","",VLOOKUP($B9,会員名簿!$B$5:$I$1000,5,FALSE))</f>
        <v>安八郡安八町大明神650</v>
      </c>
      <c r="F9" s="12" t="str">
        <f>IF($B9="","",VLOOKUP($B9,会員名簿!$B$5:$I$1000,6,FALSE))</f>
        <v>0584-64-2582 (家族宅)
080-1612-2291 (家族携帯)</v>
      </c>
      <c r="G9" s="10">
        <f>IF($B9="","",VLOOKUP($B9,会員名簿!$B$5:$I$1000,7,FALSE))</f>
        <v>5</v>
      </c>
      <c r="H9" s="12" t="str">
        <f>IF($B9="","",IF(VLOOKUP($B9,会員名簿!$B$5:$I$1000,8,FALSE)="","",VLOOKUP($B9,会員名簿!$B$5:$I$1000,8,FALSE)))</f>
        <v>hisachandesu6-5
@kne.biglobe.ne.jp</v>
      </c>
    </row>
    <row r="10" spans="1:8" ht="36" customHeight="1">
      <c r="A10" s="10">
        <v>9</v>
      </c>
      <c r="B10" s="11" t="s">
        <v>375</v>
      </c>
      <c r="C10" s="10">
        <f ca="1">IF($B10="","",VLOOKUP($B10,会員名簿!$B$5:$I$1000,3,FALSE))</f>
        <v>67</v>
      </c>
      <c r="D10" s="10" t="str">
        <f>IF($B10="","",VLOOKUP($B10,会員名簿!$B$5:$I$1000,4,FALSE))</f>
        <v>A</v>
      </c>
      <c r="E10" s="12" t="str">
        <f>IF($B10="","",VLOOKUP($B10,会員名簿!$B$5:$I$1000,5,FALSE))</f>
        <v>安八郡安八町大明神650</v>
      </c>
      <c r="F10" s="12" t="str">
        <f>IF($B10="","",VLOOKUP($B10,会員名簿!$B$5:$I$1000,6,FALSE))</f>
        <v>0584-64-2582 (家族宅)
090-4188-2977 (家族携帯)</v>
      </c>
      <c r="G10" s="10">
        <f>IF($B10="","",VLOOKUP($B10,会員名簿!$B$5:$I$1000,7,FALSE))</f>
        <v>5</v>
      </c>
      <c r="H10" s="12" t="str">
        <f>IF($B10="","",IF(VLOOKUP($B10,会員名簿!$B$5:$I$1000,8,FALSE)="","",VLOOKUP($B10,会員名簿!$B$5:$I$1000,8,FALSE)))</f>
        <v>hisaaki17@hotmail.co.jp</v>
      </c>
    </row>
    <row r="11" spans="1:8" ht="36" customHeight="1">
      <c r="A11" s="14">
        <v>10</v>
      </c>
      <c r="B11" s="15" t="s">
        <v>394</v>
      </c>
      <c r="C11" s="16">
        <f ca="1">IF($B11="","",VLOOKUP($B11,会員名簿!$B$5:$I$1000,3,FALSE))</f>
        <v>69</v>
      </c>
      <c r="D11" s="16" t="str">
        <f>IF($B11="","",VLOOKUP($B11,会員名簿!$B$5:$I$1000,4,FALSE))</f>
        <v>A</v>
      </c>
      <c r="E11" s="17" t="str">
        <f>IF($B11="","",VLOOKUP($B11,会員名簿!$B$5:$I$1000,5,FALSE))</f>
        <v>大垣市美和町1741-4</v>
      </c>
      <c r="F11" s="17" t="str">
        <f>IF($B11="","",VLOOKUP($B11,会員名簿!$B$5:$I$1000,6,FALSE))</f>
        <v>0584-78-2261 (家族宅)
090-7601-1241</v>
      </c>
      <c r="G11" s="16">
        <f>IF($B11="","",VLOOKUP($B11,会員名簿!$B$5:$I$1000,7,FALSE))</f>
        <v>5</v>
      </c>
      <c r="H11" s="18" t="str">
        <f>IF($B11="","",IF(VLOOKUP($B11,会員名簿!$B$5:$I$1000,8,FALSE)="","",VLOOKUP($B11,会員名簿!$B$5:$I$1000,8,FALSE)))</f>
        <v>chief1216@kbd.biglobe.ne.jp</v>
      </c>
    </row>
  </sheetData>
  <phoneticPr fontId="33"/>
  <hyperlinks>
    <hyperlink ref="H7" r:id="rId1" xr:uid="{00000000-0004-0000-0500-000000000000}"/>
  </hyperlinks>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登山計画書</vt:lpstr>
      <vt:lpstr>装備表・汎用</vt:lpstr>
      <vt:lpstr>会員名簿</vt:lpstr>
      <vt:lpstr>山行報告書</vt:lpstr>
      <vt:lpstr>運営委員名簿</vt:lpstr>
      <vt:lpstr>山行管理者名簿</vt:lpstr>
      <vt:lpstr>運営委員名簿!Print_Area</vt:lpstr>
      <vt:lpstr>山行報告書!Print_Area</vt:lpstr>
      <vt:lpstr>装備表・汎用!Print_Area</vt:lpstr>
      <vt:lpstr>登山計画書!Print_Area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棚橋久明</dc:creator>
  <cp:lastModifiedBy>久明 棚橋</cp:lastModifiedBy>
  <cp:lastPrinted>2023-03-25T04:10:00Z</cp:lastPrinted>
  <dcterms:created xsi:type="dcterms:W3CDTF">1980-01-04T03:31:00Z</dcterms:created>
  <dcterms:modified xsi:type="dcterms:W3CDTF">2024-06-29T06:07:17Z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8A6899A04B6841B5B61B63865BEE2490</vt:lpwstr>
  </property>
  <property fmtid="{D5CDD505-2E9C-101B-9397-08002B2CF9AE}" pid="3" name="KSOProductBuildVer">
    <vt:lpwstr>1041-11.2.0.11254</vt:lpwstr>
  </property>
</Properties>
</file>