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https://d.docs.live.net/b192548ecbb4da87/デスクトップ/山行報告書/"/>
    </mc:Choice>
  </mc:AlternateContent>
  <xr:revisionPtr revIDLastSave="0" documentId="8_{16A6D9C8-73EB-4978-AECB-DDE115BAD73C}" xr6:coauthVersionLast="47" xr6:coauthVersionMax="47" xr10:uidLastSave="{00000000-0000-0000-0000-000000000000}"/>
  <bookViews>
    <workbookView xWindow="-108" yWindow="-108" windowWidth="23256" windowHeight="12456" tabRatio="704" activeTab="3" xr2:uid="{00000000-000D-0000-FFFF-FFFF00000000}"/>
  </bookViews>
  <sheets>
    <sheet name="登山計画書" sheetId="4" r:id="rId1"/>
    <sheet name="装備表・汎用" sheetId="5" r:id="rId2"/>
    <sheet name="会員名簿" sheetId="9" r:id="rId3"/>
    <sheet name="山行報告書" sheetId="10" r:id="rId4"/>
    <sheet name="運営委員名簿" sheetId="12" r:id="rId5"/>
    <sheet name="山行管理者名簿" sheetId="13" r:id="rId6"/>
  </sheets>
  <definedNames>
    <definedName name="_xlnm._FilterDatabase" localSheetId="2" hidden="1">会員名簿!$B$4:$L$61</definedName>
    <definedName name="_xlnm.Print_Area" localSheetId="4">運営委員名簿!$A$2:$H$22</definedName>
    <definedName name="_xlnm.Print_Area" localSheetId="3">山行報告書!$A$1:$H$37</definedName>
    <definedName name="_xlnm.Print_Area" localSheetId="1">装備表・汎用!$B$2:$P$47</definedName>
    <definedName name="_xlnm.Print_Area" localSheetId="0">登山計画書!$B$2:$W$33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1" i="9" l="1"/>
  <c r="D41" i="9"/>
  <c r="M35" i="9"/>
  <c r="D35" i="9"/>
  <c r="D30" i="9" l="1"/>
  <c r="M50" i="9"/>
  <c r="D50" i="9" s="1"/>
  <c r="A6" i="9"/>
  <c r="A7" i="9" s="1"/>
  <c r="M22" i="9"/>
  <c r="D22" i="9"/>
  <c r="A8" i="9" l="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l="1"/>
  <c r="A31" i="9" s="1"/>
  <c r="A32" i="9" s="1"/>
  <c r="A33" i="9" s="1"/>
  <c r="A34" i="9" l="1"/>
  <c r="H29" i="4"/>
  <c r="G29" i="4"/>
  <c r="D29" i="4"/>
  <c r="B29" i="4"/>
  <c r="M58" i="9"/>
  <c r="D58" i="9"/>
  <c r="M56" i="9"/>
  <c r="D56" i="9" s="1"/>
  <c r="M17" i="9"/>
  <c r="D17" i="9" s="1"/>
  <c r="D6" i="9"/>
  <c r="A35" i="9" l="1"/>
  <c r="A36" i="9" s="1"/>
  <c r="A37" i="9" s="1"/>
  <c r="D25" i="9"/>
  <c r="D7" i="9"/>
  <c r="M10" i="9"/>
  <c r="D10" i="9" s="1"/>
  <c r="D27" i="9"/>
  <c r="M34" i="9"/>
  <c r="D34" i="9" s="1"/>
  <c r="M8" i="9"/>
  <c r="D8" i="9" s="1"/>
  <c r="E19" i="12"/>
  <c r="M13" i="9"/>
  <c r="D13" i="9" s="1"/>
  <c r="M45" i="9"/>
  <c r="D45" i="9" s="1"/>
  <c r="M52" i="9"/>
  <c r="D52" i="9" s="1"/>
  <c r="D6" i="13"/>
  <c r="E6" i="13"/>
  <c r="F6" i="13"/>
  <c r="G6" i="13"/>
  <c r="H6" i="13"/>
  <c r="D7" i="13"/>
  <c r="E7" i="13"/>
  <c r="F7" i="13"/>
  <c r="G7" i="13"/>
  <c r="D5" i="13"/>
  <c r="E5" i="13"/>
  <c r="F5" i="13"/>
  <c r="G5" i="13"/>
  <c r="H5" i="13"/>
  <c r="D19" i="12"/>
  <c r="F19" i="12"/>
  <c r="G19" i="12"/>
  <c r="H19" i="12"/>
  <c r="M59" i="9"/>
  <c r="D59" i="9" s="1"/>
  <c r="M60" i="9"/>
  <c r="D60" i="9" s="1"/>
  <c r="M37" i="9"/>
  <c r="D37" i="9" s="1"/>
  <c r="M61" i="9"/>
  <c r="D61" i="9" s="1"/>
  <c r="M36" i="9"/>
  <c r="D36" i="9" s="1"/>
  <c r="D8" i="13"/>
  <c r="E8" i="13"/>
  <c r="F8" i="13"/>
  <c r="G8" i="13"/>
  <c r="H8" i="13"/>
  <c r="D9" i="13"/>
  <c r="E9" i="13"/>
  <c r="F9" i="13"/>
  <c r="G9" i="13"/>
  <c r="H9" i="13"/>
  <c r="D10" i="13"/>
  <c r="E10" i="13"/>
  <c r="F10" i="13"/>
  <c r="G10" i="13"/>
  <c r="H10" i="13"/>
  <c r="D3" i="13"/>
  <c r="E3" i="13"/>
  <c r="F3" i="13"/>
  <c r="G3" i="13"/>
  <c r="H3" i="13"/>
  <c r="D4" i="13"/>
  <c r="E4" i="13"/>
  <c r="F4" i="13"/>
  <c r="G4" i="13"/>
  <c r="H4" i="13"/>
  <c r="D11" i="13"/>
  <c r="E11" i="13"/>
  <c r="F11" i="13"/>
  <c r="G11" i="13"/>
  <c r="H11" i="13"/>
  <c r="H3" i="12"/>
  <c r="G3" i="12"/>
  <c r="F3" i="12"/>
  <c r="E3" i="12"/>
  <c r="D3" i="12"/>
  <c r="H11" i="12"/>
  <c r="G11" i="12"/>
  <c r="F11" i="12"/>
  <c r="E11" i="12"/>
  <c r="D11" i="12"/>
  <c r="M9" i="9"/>
  <c r="D9" i="9" s="1"/>
  <c r="G5" i="12"/>
  <c r="G7" i="12"/>
  <c r="G8" i="12"/>
  <c r="G9" i="12"/>
  <c r="G10" i="12"/>
  <c r="G12" i="12"/>
  <c r="G14" i="12"/>
  <c r="G15" i="12"/>
  <c r="G16" i="12"/>
  <c r="G17" i="12"/>
  <c r="G20" i="12"/>
  <c r="G21" i="12"/>
  <c r="G22" i="12"/>
  <c r="D5" i="12"/>
  <c r="E5" i="12"/>
  <c r="F5" i="12"/>
  <c r="D7" i="12"/>
  <c r="E7" i="12"/>
  <c r="F7" i="12"/>
  <c r="D8" i="12"/>
  <c r="E8" i="12"/>
  <c r="F8" i="12"/>
  <c r="D9" i="12"/>
  <c r="E9" i="12"/>
  <c r="F9" i="12"/>
  <c r="D10" i="12"/>
  <c r="E10" i="12"/>
  <c r="F10" i="12"/>
  <c r="D12" i="12"/>
  <c r="E12" i="12"/>
  <c r="F12" i="12"/>
  <c r="D14" i="12"/>
  <c r="E14" i="12"/>
  <c r="F14" i="12"/>
  <c r="D15" i="12"/>
  <c r="E15" i="12"/>
  <c r="F15" i="12"/>
  <c r="D16" i="12"/>
  <c r="E16" i="12"/>
  <c r="F16" i="12"/>
  <c r="D17" i="12"/>
  <c r="E17" i="12"/>
  <c r="F17" i="12"/>
  <c r="D20" i="12"/>
  <c r="E20" i="12"/>
  <c r="F20" i="12"/>
  <c r="D21" i="12"/>
  <c r="E21" i="12"/>
  <c r="F21" i="12"/>
  <c r="D22" i="12"/>
  <c r="E22" i="12"/>
  <c r="F22" i="12"/>
  <c r="H8" i="12"/>
  <c r="H9" i="12"/>
  <c r="H10" i="12"/>
  <c r="H12" i="12"/>
  <c r="H14" i="12"/>
  <c r="H15" i="12"/>
  <c r="H16" i="12"/>
  <c r="H17" i="12"/>
  <c r="H20" i="12"/>
  <c r="H21" i="12"/>
  <c r="H22" i="12"/>
  <c r="H7" i="12"/>
  <c r="H5" i="12"/>
  <c r="M54" i="9"/>
  <c r="D54" i="9" s="1"/>
  <c r="C21" i="12" s="1"/>
  <c r="M3" i="9"/>
  <c r="M29" i="9"/>
  <c r="D29" i="9" s="1"/>
  <c r="M25" i="4"/>
  <c r="J25" i="4"/>
  <c r="G25" i="4"/>
  <c r="F25" i="4"/>
  <c r="E25" i="4"/>
  <c r="D25" i="4"/>
  <c r="C25" i="4"/>
  <c r="M24" i="4"/>
  <c r="J24" i="4"/>
  <c r="G24" i="4"/>
  <c r="F24" i="4"/>
  <c r="E24" i="4"/>
  <c r="D24" i="4"/>
  <c r="C24" i="4"/>
  <c r="M23" i="4"/>
  <c r="J23" i="4"/>
  <c r="G23" i="4"/>
  <c r="F23" i="4"/>
  <c r="E23" i="4"/>
  <c r="D23" i="4"/>
  <c r="C23" i="4"/>
  <c r="M22" i="4"/>
  <c r="J22" i="4"/>
  <c r="G22" i="4"/>
  <c r="F22" i="4"/>
  <c r="D22" i="4"/>
  <c r="C22" i="4"/>
  <c r="M21" i="4"/>
  <c r="J21" i="4"/>
  <c r="G21" i="4"/>
  <c r="F21" i="4"/>
  <c r="D21" i="4"/>
  <c r="C21" i="4"/>
  <c r="M20" i="4"/>
  <c r="J20" i="4"/>
  <c r="G20" i="4"/>
  <c r="F20" i="4"/>
  <c r="D20" i="4"/>
  <c r="C20" i="4"/>
  <c r="M17" i="4"/>
  <c r="J17" i="4"/>
  <c r="G17" i="4"/>
  <c r="F17" i="4"/>
  <c r="D17" i="4"/>
  <c r="C17" i="4"/>
  <c r="M14" i="4"/>
  <c r="J14" i="4"/>
  <c r="G14" i="4"/>
  <c r="D14" i="4"/>
  <c r="D39" i="9"/>
  <c r="M48" i="9"/>
  <c r="D48" i="9" s="1"/>
  <c r="M15" i="9"/>
  <c r="D15" i="9" s="1"/>
  <c r="M44" i="9"/>
  <c r="D44" i="9" s="1"/>
  <c r="M16" i="9"/>
  <c r="D16" i="9" s="1"/>
  <c r="C4" i="13" s="1"/>
  <c r="C10" i="12"/>
  <c r="M49" i="9"/>
  <c r="D49" i="9" s="1"/>
  <c r="C19" i="12" s="1"/>
  <c r="M24" i="9"/>
  <c r="D24" i="9" s="1"/>
  <c r="C7" i="13" s="1"/>
  <c r="M5" i="9"/>
  <c r="D5" i="9" s="1"/>
  <c r="C3" i="12" s="1"/>
  <c r="B2" i="9"/>
  <c r="M57" i="9"/>
  <c r="D57" i="9" s="1"/>
  <c r="M55" i="9"/>
  <c r="D55" i="9" s="1"/>
  <c r="C22" i="12" s="1"/>
  <c r="M53" i="9"/>
  <c r="D53" i="9" s="1"/>
  <c r="M51" i="9"/>
  <c r="D51" i="9" s="1"/>
  <c r="C20" i="12" s="1"/>
  <c r="M47" i="9"/>
  <c r="D47" i="9" s="1"/>
  <c r="M43" i="9"/>
  <c r="D43" i="9" s="1"/>
  <c r="M42" i="9"/>
  <c r="D42" i="9" s="1"/>
  <c r="M40" i="9"/>
  <c r="D40" i="9" s="1"/>
  <c r="M38" i="9"/>
  <c r="D38" i="9" s="1"/>
  <c r="M33" i="9"/>
  <c r="D33" i="9" s="1"/>
  <c r="C10" i="13" s="1"/>
  <c r="M32" i="9"/>
  <c r="D32" i="9" s="1"/>
  <c r="C9" i="13" s="1"/>
  <c r="M31" i="9"/>
  <c r="D31" i="9" s="1"/>
  <c r="C14" i="12" s="1"/>
  <c r="M28" i="9"/>
  <c r="D28" i="9" s="1"/>
  <c r="C12" i="12" s="1"/>
  <c r="M26" i="9"/>
  <c r="D26" i="9" s="1"/>
  <c r="C11" i="12" s="1"/>
  <c r="M23" i="9"/>
  <c r="D23" i="9" s="1"/>
  <c r="M21" i="9"/>
  <c r="D21" i="9" s="1"/>
  <c r="M20" i="9"/>
  <c r="D20" i="9" s="1"/>
  <c r="C9" i="12" s="1"/>
  <c r="M19" i="9"/>
  <c r="D19" i="9" s="1"/>
  <c r="M18" i="9"/>
  <c r="D18" i="9" s="1"/>
  <c r="C8" i="12" s="1"/>
  <c r="M46" i="9"/>
  <c r="D46" i="9" s="1"/>
  <c r="M14" i="9"/>
  <c r="D14" i="9" s="1"/>
  <c r="C5" i="12" s="1"/>
  <c r="M12" i="9"/>
  <c r="D12" i="9" s="1"/>
  <c r="M11" i="9"/>
  <c r="D11" i="9" s="1"/>
  <c r="E22" i="4"/>
  <c r="A38" i="9" l="1"/>
  <c r="U4" i="4"/>
  <c r="R4" i="4"/>
  <c r="D27" i="4"/>
  <c r="B27" i="4"/>
  <c r="H27" i="4"/>
  <c r="G27" i="4"/>
  <c r="F14" i="4"/>
  <c r="C14" i="4"/>
  <c r="E21" i="4"/>
  <c r="E14" i="4"/>
  <c r="E20" i="4"/>
  <c r="E19" i="4"/>
  <c r="E17" i="4"/>
  <c r="C17" i="12"/>
  <c r="C11" i="13"/>
  <c r="C16" i="12"/>
  <c r="C7" i="12"/>
  <c r="C8" i="13"/>
  <c r="C3" i="13"/>
  <c r="C6" i="13"/>
  <c r="C5" i="13"/>
  <c r="C15" i="12"/>
  <c r="A39" i="9" l="1"/>
  <c r="A40" i="9" s="1"/>
  <c r="A43" i="9" s="1"/>
  <c r="A44" i="9" s="1"/>
  <c r="A45" i="9" s="1"/>
  <c r="A46" i="9" s="1"/>
  <c r="A47" i="9" s="1"/>
  <c r="A48" i="9" s="1"/>
  <c r="A49" i="9" s="1"/>
  <c r="A50" i="9" s="1"/>
  <c r="A51" i="9" s="1"/>
  <c r="A52" i="9" s="1"/>
  <c r="A53" i="9" s="1"/>
  <c r="A54" i="9" s="1"/>
  <c r="M19" i="4"/>
  <c r="J19" i="4"/>
  <c r="C19" i="4"/>
  <c r="G19" i="4"/>
  <c r="F19" i="4"/>
  <c r="D19" i="4"/>
  <c r="A55" i="9" l="1"/>
  <c r="A56" i="9" s="1"/>
  <c r="A57" i="9" s="1"/>
  <c r="A58" i="9" s="1"/>
  <c r="A59" i="9" s="1"/>
  <c r="A60" i="9" s="1"/>
  <c r="A61" i="9" s="1"/>
  <c r="G16" i="4"/>
  <c r="D16" i="4"/>
  <c r="C16" i="4"/>
  <c r="G15" i="4"/>
  <c r="F15" i="4"/>
  <c r="D15" i="4"/>
  <c r="C15" i="4"/>
  <c r="M15" i="4"/>
  <c r="J15" i="4"/>
  <c r="M16" i="4"/>
  <c r="J16" i="4"/>
  <c r="F16" i="4"/>
  <c r="C18" i="4"/>
  <c r="M18" i="4"/>
  <c r="J18" i="4"/>
  <c r="G18" i="4"/>
  <c r="F18" i="4"/>
  <c r="D18" i="4"/>
  <c r="E18" i="4"/>
  <c r="B28" i="4"/>
  <c r="G28" i="4"/>
  <c r="E16" i="4"/>
  <c r="D28" i="4"/>
  <c r="H28" i="4"/>
  <c r="E15" i="4"/>
</calcChain>
</file>

<file path=xl/sharedStrings.xml><?xml version="1.0" encoding="utf-8"?>
<sst xmlns="http://schemas.openxmlformats.org/spreadsheetml/2006/main" count="822" uniqueCount="606">
  <si>
    <t>所轄警察署長様…</t>
    <phoneticPr fontId="2"/>
  </si>
  <si>
    <t>万一の場合に備え、山行計画書を提出します。無事下山の場合は特に連絡しませんので</t>
    <phoneticPr fontId="15" type="halfwidthKatakana"/>
  </si>
  <si>
    <t>ご了承ください。なお、事故・下山遅延発生の際は当会よりすみやかに連絡しますので、よろしくお願いいたします。</t>
    <rPh sb="11" eb="13">
      <t>ジコ</t>
    </rPh>
    <rPh sb="14" eb="16">
      <t>ゲザン</t>
    </rPh>
    <rPh sb="16" eb="18">
      <t>チエン</t>
    </rPh>
    <rPh sb="18" eb="20">
      <t>ハッセイ</t>
    </rPh>
    <rPh sb="21" eb="22">
      <t>サイ</t>
    </rPh>
    <rPh sb="23" eb="25">
      <t>トウカイ</t>
    </rPh>
    <rPh sb="32" eb="34">
      <t>レンラク</t>
    </rPh>
    <rPh sb="44" eb="46">
      <t>オネガ</t>
    </rPh>
    <phoneticPr fontId="2"/>
  </si>
  <si>
    <t>※装備表は裏面にあります。忘れず記入してください。</t>
    <phoneticPr fontId="15" type="halfwidthKatakana"/>
  </si>
  <si>
    <t>登山計画書</t>
  </si>
  <si>
    <t xml:space="preserve"> 岐阜県勤労者山岳連盟加盟</t>
    <rPh sb="11" eb="13">
      <t>カメイ</t>
    </rPh>
    <phoneticPr fontId="2"/>
  </si>
  <si>
    <t>承認</t>
  </si>
  <si>
    <t>作成</t>
    <rPh sb="0" eb="2">
      <t>サクセイ</t>
    </rPh>
    <phoneticPr fontId="2"/>
  </si>
  <si>
    <t>　緊急連絡先</t>
    <phoneticPr fontId="2"/>
  </si>
  <si>
    <t/>
  </si>
  <si>
    <t>TEL・携帯</t>
    <rPh sb="4" eb="6">
      <t>ｹｲﾀｲ</t>
    </rPh>
    <phoneticPr fontId="1" type="halfwidthKatakana"/>
  </si>
  <si>
    <t>大垣勤労者山岳会</t>
    <phoneticPr fontId="2"/>
  </si>
  <si>
    <t>地元警察への届出の有無　　（無）</t>
    <rPh sb="14" eb="15">
      <t>ム</t>
    </rPh>
    <phoneticPr fontId="2"/>
  </si>
  <si>
    <t xml:space="preserve">〒503-0025 大垣市見取町2丁目2-1
</t>
    <phoneticPr fontId="2"/>
  </si>
  <si>
    <t>日程及び予定コースタイム</t>
    <rPh sb="4" eb="6">
      <t>ヨテイ</t>
    </rPh>
    <phoneticPr fontId="2"/>
  </si>
  <si>
    <t>山      名</t>
    <phoneticPr fontId="2" type="halfwidthKatakana"/>
  </si>
  <si>
    <t>一般登山道</t>
    <rPh sb="0" eb="2">
      <t>ｲｯﾊﾟﾝ</t>
    </rPh>
    <rPh sb="2" eb="5">
      <t>ﾄｻﾞﾝﾄﾞｳ</t>
    </rPh>
    <phoneticPr fontId="15" type="halfwidthKatakana"/>
  </si>
  <si>
    <t>山行目的</t>
    <phoneticPr fontId="2"/>
  </si>
  <si>
    <t>バリエーションルート</t>
    <phoneticPr fontId="15" type="halfwidthKatakana"/>
  </si>
  <si>
    <t>山行期間</t>
    <phoneticPr fontId="2"/>
  </si>
  <si>
    <t>沢登り</t>
    <rPh sb="0" eb="2">
      <t>ｻﾜﾉﾎﾞ</t>
    </rPh>
    <phoneticPr fontId="15" type="halfwidthKatakana"/>
  </si>
  <si>
    <t>帰宅予定</t>
    <phoneticPr fontId="2"/>
  </si>
  <si>
    <t>予備日</t>
    <phoneticPr fontId="2"/>
  </si>
  <si>
    <t>山スキー</t>
    <rPh sb="0" eb="1">
      <t>ﾔﾏ</t>
    </rPh>
    <phoneticPr fontId="15" type="halfwidthKatakana"/>
  </si>
  <si>
    <t>会員Ｎｏを
入れる↓</t>
    <rPh sb="0" eb="2">
      <t>ｶｲｲﾝ</t>
    </rPh>
    <rPh sb="6" eb="7">
      <t>ｲ</t>
    </rPh>
    <phoneticPr fontId="1" type="halfwidthKatakana"/>
  </si>
  <si>
    <t>任務</t>
  </si>
  <si>
    <t>氏     名</t>
  </si>
  <si>
    <t>性別</t>
    <rPh sb="0" eb="2">
      <t>ｾｲﾍﾞﾂ</t>
    </rPh>
    <phoneticPr fontId="1" type="halfwidthKatakana"/>
  </si>
  <si>
    <t>年齢</t>
  </si>
  <si>
    <t>血液型</t>
  </si>
  <si>
    <t xml:space="preserve"> 　住      所　・　緊急連絡先TEL  本人連絡TEL                     </t>
    <rPh sb="13" eb="18">
      <t>キンキュウレンラクサキ</t>
    </rPh>
    <rPh sb="23" eb="25">
      <t>ホンニン</t>
    </rPh>
    <rPh sb="25" eb="27">
      <t>レンラク</t>
    </rPh>
    <phoneticPr fontId="2"/>
  </si>
  <si>
    <t>遭対口数</t>
  </si>
  <si>
    <t>食料計画</t>
  </si>
  <si>
    <t>基本食料　</t>
  </si>
  <si>
    <t>積雪期登山</t>
    <rPh sb="0" eb="3">
      <t>ｾｷｾﾂｷ</t>
    </rPh>
    <rPh sb="3" eb="5">
      <t>ﾄｻﾞﾝ</t>
    </rPh>
    <phoneticPr fontId="15" type="halfwidthKatakana"/>
  </si>
  <si>
    <t>ＣＬ</t>
    <phoneticPr fontId="1" type="halfwidthKatakana"/>
  </si>
  <si>
    <t>非常食</t>
    <rPh sb="0" eb="2">
      <t>ヒジョウ</t>
    </rPh>
    <phoneticPr fontId="2"/>
  </si>
  <si>
    <t>内容（具体的に）　チーズ、ナッツ類、チョコレート、キャンディーなど</t>
    <rPh sb="0" eb="2">
      <t>ナイヨウ</t>
    </rPh>
    <rPh sb="16" eb="17">
      <t>ルイ</t>
    </rPh>
    <phoneticPr fontId="2"/>
  </si>
  <si>
    <t>残雪期登山</t>
    <rPh sb="0" eb="2">
      <t>ｻﾞﾝｾﾂ</t>
    </rPh>
    <rPh sb="2" eb="3">
      <t>ｷ</t>
    </rPh>
    <rPh sb="3" eb="5">
      <t>ﾄｻﾞﾝ</t>
    </rPh>
    <phoneticPr fontId="15" type="halfwidthKatakana"/>
  </si>
  <si>
    <t>ＳＬ</t>
    <phoneticPr fontId="1" type="halfwidthKatakana"/>
  </si>
  <si>
    <r>
      <t>●会員以外の参加者の方へ；　</t>
    </r>
    <r>
      <rPr>
        <sz val="9"/>
        <rFont val="ＭＳ Ｐゴシック"/>
        <family val="3"/>
        <charset val="128"/>
      </rPr>
      <t>この山行において不慮の事故が発生した場合は、明らかな過失責任がある場合を除き、リーダーとその同行会員および当会に対して一切不服申し立てしないことを了承した上でサインして下さい。</t>
    </r>
    <rPh sb="1" eb="3">
      <t>カイイン</t>
    </rPh>
    <rPh sb="3" eb="5">
      <t>イガイ</t>
    </rPh>
    <rPh sb="6" eb="8">
      <t>サンカ</t>
    </rPh>
    <rPh sb="8" eb="9">
      <t>シャ</t>
    </rPh>
    <rPh sb="10" eb="11">
      <t>カタ</t>
    </rPh>
    <rPh sb="16" eb="18">
      <t>サンコウ</t>
    </rPh>
    <rPh sb="22" eb="24">
      <t>フリョ</t>
    </rPh>
    <rPh sb="25" eb="27">
      <t>ジコ</t>
    </rPh>
    <rPh sb="28" eb="30">
      <t>ハッセイ</t>
    </rPh>
    <rPh sb="32" eb="34">
      <t>バアイ</t>
    </rPh>
    <rPh sb="36" eb="37">
      <t>アキ</t>
    </rPh>
    <rPh sb="40" eb="42">
      <t>カシツ</t>
    </rPh>
    <rPh sb="42" eb="44">
      <t>セキニン</t>
    </rPh>
    <rPh sb="47" eb="49">
      <t>バアイ</t>
    </rPh>
    <rPh sb="60" eb="64">
      <t>ドウコウシャ</t>
    </rPh>
    <rPh sb="67" eb="69">
      <t>トウカイ</t>
    </rPh>
    <rPh sb="70" eb="71">
      <t>タイ</t>
    </rPh>
    <rPh sb="73" eb="75">
      <t>イッサイ</t>
    </rPh>
    <rPh sb="75" eb="77">
      <t>フフク</t>
    </rPh>
    <rPh sb="77" eb="78">
      <t>モウ</t>
    </rPh>
    <rPh sb="79" eb="80">
      <t>タ</t>
    </rPh>
    <rPh sb="87" eb="89">
      <t>リョウショウ</t>
    </rPh>
    <rPh sb="91" eb="92">
      <t>ウエ</t>
    </rPh>
    <rPh sb="98" eb="99">
      <t>クダ</t>
    </rPh>
    <phoneticPr fontId="2"/>
  </si>
  <si>
    <t>記名</t>
    <rPh sb="0" eb="2">
      <t>キメイ</t>
    </rPh>
    <phoneticPr fontId="2"/>
  </si>
  <si>
    <t>装　備　表</t>
    <rPh sb="0" eb="3">
      <t>ソウビ</t>
    </rPh>
    <rPh sb="4" eb="5">
      <t>ヒョウ</t>
    </rPh>
    <phoneticPr fontId="10"/>
  </si>
  <si>
    <t>☆は山行形態に関わらず非常時にとくに重要な装備</t>
    <rPh sb="2" eb="4">
      <t>サンコウ</t>
    </rPh>
    <rPh sb="4" eb="6">
      <t>ケイタイ</t>
    </rPh>
    <rPh sb="7" eb="8">
      <t>カカ</t>
    </rPh>
    <rPh sb="11" eb="14">
      <t>ヒジョウジ</t>
    </rPh>
    <rPh sb="18" eb="20">
      <t>ジュウヨウ</t>
    </rPh>
    <rPh sb="21" eb="23">
      <t>ソウビ</t>
    </rPh>
    <phoneticPr fontId="2"/>
  </si>
  <si>
    <r>
      <t xml:space="preserve">      ↓</t>
    </r>
    <r>
      <rPr>
        <sz val="9"/>
        <rFont val="ＭＳ Ｐゴシック"/>
        <family val="3"/>
        <charset val="128"/>
      </rPr>
      <t>共同装備は持参者名を記入</t>
    </r>
    <r>
      <rPr>
        <b/>
        <sz val="9"/>
        <rFont val="ＭＳ Ｐゴシック"/>
        <family val="3"/>
        <charset val="128"/>
      </rPr>
      <t>↓</t>
    </r>
    <rPh sb="7" eb="9">
      <t>キョウドウ</t>
    </rPh>
    <rPh sb="9" eb="11">
      <t>ソウビ</t>
    </rPh>
    <rPh sb="12" eb="15">
      <t>ジサンシャ</t>
    </rPh>
    <rPh sb="15" eb="16">
      <t>シメイ</t>
    </rPh>
    <rPh sb="17" eb="19">
      <t>キニュウ</t>
    </rPh>
    <phoneticPr fontId="10"/>
  </si>
  <si>
    <t>汎用計画書</t>
    <rPh sb="0" eb="2">
      <t>ハンヨウ</t>
    </rPh>
    <rPh sb="2" eb="5">
      <t>ケイカクショ</t>
    </rPh>
    <phoneticPr fontId="2"/>
  </si>
  <si>
    <t>※既定計画書で不足する事項、詳細を要する事項、予備的な計画等、任意に使用。</t>
    <rPh sb="7" eb="9">
      <t>フソク</t>
    </rPh>
    <rPh sb="11" eb="13">
      <t>ジコウ</t>
    </rPh>
    <rPh sb="31" eb="33">
      <t>ニンイ</t>
    </rPh>
    <phoneticPr fontId="2"/>
  </si>
  <si>
    <t>個人装備</t>
    <rPh sb="0" eb="2">
      <t>コジン</t>
    </rPh>
    <rPh sb="2" eb="4">
      <t>ソウビ</t>
    </rPh>
    <phoneticPr fontId="10"/>
  </si>
  <si>
    <t>健康保険証コピー</t>
    <phoneticPr fontId="2"/>
  </si>
  <si>
    <t>共同装備</t>
    <rPh sb="0" eb="2">
      <t>キョウドウ</t>
    </rPh>
    <rPh sb="2" eb="4">
      <t>ソウビ</t>
    </rPh>
    <phoneticPr fontId="10"/>
  </si>
  <si>
    <t>計画書☆</t>
    <rPh sb="0" eb="3">
      <t>ケイカクショ</t>
    </rPh>
    <phoneticPr fontId="10"/>
  </si>
  <si>
    <t>ラジオ</t>
    <phoneticPr fontId="10"/>
  </si>
  <si>
    <r>
      <t>遭対カード・遭対</t>
    </r>
    <r>
      <rPr>
        <sz val="8"/>
        <rFont val="ＭＳ Ｐゴシック"/>
        <family val="3"/>
        <charset val="128"/>
      </rPr>
      <t>マニュアル</t>
    </r>
    <r>
      <rPr>
        <sz val="10"/>
        <rFont val="ＭＳ Ｐゴシック"/>
        <family val="3"/>
        <charset val="128"/>
      </rPr>
      <t>☆</t>
    </r>
    <rPh sb="0" eb="2">
      <t>ソウタイ</t>
    </rPh>
    <rPh sb="6" eb="8">
      <t>ソウタイ</t>
    </rPh>
    <phoneticPr fontId="2"/>
  </si>
  <si>
    <t>シュラフ</t>
    <phoneticPr fontId="10"/>
  </si>
  <si>
    <t>天気図</t>
    <rPh sb="0" eb="3">
      <t>テンキズ</t>
    </rPh>
    <phoneticPr fontId="10"/>
  </si>
  <si>
    <t>地形図・資料☆</t>
    <rPh sb="0" eb="3">
      <t>チケイズ</t>
    </rPh>
    <rPh sb="4" eb="6">
      <t>シリョウ</t>
    </rPh>
    <phoneticPr fontId="10"/>
  </si>
  <si>
    <t>シュラフカバー</t>
    <phoneticPr fontId="10"/>
  </si>
  <si>
    <t>医薬品・救急用品</t>
    <rPh sb="0" eb="3">
      <t>イヤクヒン</t>
    </rPh>
    <rPh sb="4" eb="6">
      <t>キュウキュウ</t>
    </rPh>
    <rPh sb="6" eb="8">
      <t>ヨウヒン</t>
    </rPh>
    <phoneticPr fontId="10"/>
  </si>
  <si>
    <t>コンパス☆</t>
    <phoneticPr fontId="10"/>
  </si>
  <si>
    <t>テント一式（　４人用）　２張</t>
    <rPh sb="3" eb="5">
      <t>イッシキ</t>
    </rPh>
    <rPh sb="8" eb="9">
      <t>ニン</t>
    </rPh>
    <rPh sb="9" eb="10">
      <t>ヨウ</t>
    </rPh>
    <rPh sb="13" eb="14">
      <t>ハ</t>
    </rPh>
    <phoneticPr fontId="10"/>
  </si>
  <si>
    <t>筆記用具</t>
    <rPh sb="0" eb="2">
      <t>ヒッキ</t>
    </rPh>
    <rPh sb="2" eb="4">
      <t>ヨウグ</t>
    </rPh>
    <phoneticPr fontId="10"/>
  </si>
  <si>
    <t>＜岩・沢登り＞</t>
    <rPh sb="1" eb="2">
      <t>イワ</t>
    </rPh>
    <rPh sb="3" eb="4">
      <t>サワ</t>
    </rPh>
    <rPh sb="4" eb="5">
      <t>ノボ</t>
    </rPh>
    <phoneticPr fontId="10"/>
  </si>
  <si>
    <t>外張り・内張り</t>
    <rPh sb="0" eb="1">
      <t>ソト</t>
    </rPh>
    <rPh sb="1" eb="2">
      <t>ハ</t>
    </rPh>
    <rPh sb="4" eb="5">
      <t>ウチ</t>
    </rPh>
    <rPh sb="5" eb="6">
      <t>ハ</t>
    </rPh>
    <phoneticPr fontId="10"/>
  </si>
  <si>
    <t>無線機（144，430MHz)☆</t>
    <rPh sb="0" eb="3">
      <t>ムセンキ</t>
    </rPh>
    <phoneticPr fontId="10"/>
  </si>
  <si>
    <t>ヘルメット</t>
    <phoneticPr fontId="10"/>
  </si>
  <si>
    <t>グランドシート（銀マット）　２つ</t>
    <rPh sb="8" eb="9">
      <t>ギン</t>
    </rPh>
    <phoneticPr fontId="10"/>
  </si>
  <si>
    <t>携帯電話☆</t>
    <rPh sb="0" eb="2">
      <t>ケイタイ</t>
    </rPh>
    <rPh sb="2" eb="4">
      <t>デンワ</t>
    </rPh>
    <phoneticPr fontId="10"/>
  </si>
  <si>
    <t>ロープ　　　　　</t>
    <phoneticPr fontId="10"/>
  </si>
  <si>
    <t>ペグ（　本）</t>
    <rPh sb="4" eb="5">
      <t>ホン</t>
    </rPh>
    <phoneticPr fontId="10"/>
  </si>
  <si>
    <t>ナイフ☆</t>
    <phoneticPr fontId="10"/>
  </si>
  <si>
    <t>（８ミリ２０m）（9ミリ45m）各1</t>
    <rPh sb="16" eb="17">
      <t>カク</t>
    </rPh>
    <phoneticPr fontId="10"/>
  </si>
  <si>
    <t>細引き</t>
    <rPh sb="0" eb="2">
      <t>ホソビ</t>
    </rPh>
    <phoneticPr fontId="10"/>
  </si>
  <si>
    <t>呼び笛</t>
    <rPh sb="0" eb="1">
      <t>ヨ</t>
    </rPh>
    <rPh sb="2" eb="3">
      <t>フエ</t>
    </rPh>
    <phoneticPr fontId="10"/>
  </si>
  <si>
    <t>　（　9　ミリ45m）（1本）</t>
    <phoneticPr fontId="2"/>
  </si>
  <si>
    <t>ロウソク・ランタン</t>
    <phoneticPr fontId="10"/>
  </si>
  <si>
    <t>時計☆</t>
    <rPh sb="0" eb="2">
      <t>トケイ</t>
    </rPh>
    <phoneticPr fontId="10"/>
  </si>
  <si>
    <t>ハーネス</t>
    <phoneticPr fontId="10"/>
  </si>
  <si>
    <t>メタ、マッチ・ライター</t>
    <phoneticPr fontId="10"/>
  </si>
  <si>
    <t>高度計</t>
    <rPh sb="0" eb="3">
      <t>コウドケイ</t>
    </rPh>
    <phoneticPr fontId="10"/>
  </si>
  <si>
    <t>シュリンゲ（ 本）</t>
    <rPh sb="7" eb="8">
      <t>ホン</t>
    </rPh>
    <phoneticPr fontId="10"/>
  </si>
  <si>
    <t>ツエルト</t>
    <phoneticPr fontId="10"/>
  </si>
  <si>
    <t>ヘッドランプ（・替球）☆</t>
    <rPh sb="8" eb="9">
      <t>カ</t>
    </rPh>
    <rPh sb="9" eb="10">
      <t>キュウ</t>
    </rPh>
    <phoneticPr fontId="10"/>
  </si>
  <si>
    <t>カラビナ（  枚）</t>
    <rPh sb="7" eb="8">
      <t>マイ</t>
    </rPh>
    <phoneticPr fontId="10"/>
  </si>
  <si>
    <t>針金</t>
    <rPh sb="0" eb="1">
      <t>ハリ</t>
    </rPh>
    <rPh sb="1" eb="2">
      <t>カネ</t>
    </rPh>
    <phoneticPr fontId="10"/>
  </si>
  <si>
    <t>予備電池☆</t>
    <rPh sb="0" eb="2">
      <t>ヨビ</t>
    </rPh>
    <rPh sb="2" eb="4">
      <t>デンチ</t>
    </rPh>
    <phoneticPr fontId="10"/>
  </si>
  <si>
    <t>制動機（エイトカン）</t>
    <rPh sb="0" eb="3">
      <t>セイドウキ</t>
    </rPh>
    <phoneticPr fontId="10"/>
  </si>
  <si>
    <t>修理具</t>
    <rPh sb="0" eb="2">
      <t>シュウリ</t>
    </rPh>
    <rPh sb="2" eb="3">
      <t>グ</t>
    </rPh>
    <phoneticPr fontId="10"/>
  </si>
  <si>
    <r>
      <t>救急用品</t>
    </r>
    <r>
      <rPr>
        <sz val="8"/>
        <rFont val="ＭＳ Ｐゴシック"/>
        <family val="3"/>
        <charset val="128"/>
      </rPr>
      <t>（三角巾・テーピング等）</t>
    </r>
    <r>
      <rPr>
        <sz val="10"/>
        <rFont val="ＭＳ Ｐゴシック"/>
        <family val="3"/>
        <charset val="128"/>
      </rPr>
      <t>☆</t>
    </r>
    <rPh sb="0" eb="2">
      <t>キュウキュウ</t>
    </rPh>
    <rPh sb="2" eb="4">
      <t>ヨウヒン</t>
    </rPh>
    <rPh sb="5" eb="8">
      <t>サンカクキン</t>
    </rPh>
    <rPh sb="14" eb="15">
      <t>ナド</t>
    </rPh>
    <phoneticPr fontId="10"/>
  </si>
  <si>
    <t>ユマール</t>
    <phoneticPr fontId="10"/>
  </si>
  <si>
    <t>コッヘルセット</t>
    <phoneticPr fontId="10"/>
  </si>
  <si>
    <t>医薬品（常備薬）☆</t>
    <rPh sb="0" eb="3">
      <t>イヤクヒン</t>
    </rPh>
    <rPh sb="4" eb="7">
      <t>ジョウビヤク</t>
    </rPh>
    <phoneticPr fontId="10"/>
  </si>
  <si>
    <t>ロックハンマー</t>
    <phoneticPr fontId="10"/>
  </si>
  <si>
    <t>ナイフ、まな板</t>
    <rPh sb="4" eb="7">
      <t>マナイタ</t>
    </rPh>
    <phoneticPr fontId="10"/>
  </si>
  <si>
    <t>ザック（大、小）</t>
    <rPh sb="4" eb="5">
      <t>ダイ</t>
    </rPh>
    <rPh sb="6" eb="7">
      <t>ショウ</t>
    </rPh>
    <phoneticPr fontId="10"/>
  </si>
  <si>
    <t>ハーケン（　枚）</t>
    <rPh sb="6" eb="7">
      <t>マイ</t>
    </rPh>
    <phoneticPr fontId="10"/>
  </si>
  <si>
    <t>しゃもじ</t>
    <phoneticPr fontId="10"/>
  </si>
  <si>
    <t>個人用マット</t>
    <rPh sb="0" eb="3">
      <t>コジンヨウ</t>
    </rPh>
    <phoneticPr fontId="10"/>
  </si>
  <si>
    <t>ナッツ、フレンズ</t>
    <phoneticPr fontId="10"/>
  </si>
  <si>
    <t>コンロ（ガス、ガソリン）</t>
    <phoneticPr fontId="10"/>
  </si>
  <si>
    <t>レスキューシート☆</t>
    <phoneticPr fontId="10"/>
  </si>
  <si>
    <t>クレッターシューズ</t>
    <phoneticPr fontId="10"/>
  </si>
  <si>
    <t>コンロ台</t>
    <rPh sb="3" eb="4">
      <t>ダイ</t>
    </rPh>
    <phoneticPr fontId="10"/>
  </si>
  <si>
    <t>ツエルト☆</t>
    <phoneticPr fontId="10"/>
  </si>
  <si>
    <r>
      <t>渓流シューズ</t>
    </r>
    <r>
      <rPr>
        <sz val="9"/>
        <rFont val="ＭＳ Ｐゴシック"/>
        <family val="3"/>
        <charset val="128"/>
      </rPr>
      <t>（タビ）一式</t>
    </r>
    <rPh sb="0" eb="2">
      <t>ケイリュウ</t>
    </rPh>
    <rPh sb="10" eb="12">
      <t>イッシキ</t>
    </rPh>
    <phoneticPr fontId="10"/>
  </si>
  <si>
    <t>燃料</t>
    <rPh sb="0" eb="2">
      <t>ネンリョウ</t>
    </rPh>
    <phoneticPr fontId="10"/>
  </si>
  <si>
    <t>雨傘</t>
    <rPh sb="0" eb="2">
      <t>アマガサ</t>
    </rPh>
    <phoneticPr fontId="10"/>
  </si>
  <si>
    <t>　ガスロング缶(　　　本)</t>
    <rPh sb="6" eb="7">
      <t>カン</t>
    </rPh>
    <rPh sb="11" eb="12">
      <t>ホン</t>
    </rPh>
    <phoneticPr fontId="10"/>
  </si>
  <si>
    <r>
      <t>雨具</t>
    </r>
    <r>
      <rPr>
        <sz val="8"/>
        <rFont val="ＭＳ Ｐゴシック"/>
        <family val="3"/>
        <charset val="128"/>
      </rPr>
      <t>☆</t>
    </r>
    <rPh sb="0" eb="2">
      <t>アマグ</t>
    </rPh>
    <phoneticPr fontId="10"/>
  </si>
  <si>
    <t>＜積雪期＞</t>
    <rPh sb="1" eb="4">
      <t>セキセツキ</t>
    </rPh>
    <phoneticPr fontId="10"/>
  </si>
  <si>
    <t>　ガスショート缶(　　 本)</t>
    <rPh sb="7" eb="8">
      <t>カン</t>
    </rPh>
    <rPh sb="12" eb="13">
      <t>ホン</t>
    </rPh>
    <phoneticPr fontId="10"/>
  </si>
  <si>
    <t>長袖シャツ</t>
    <rPh sb="0" eb="2">
      <t>ナガソデ</t>
    </rPh>
    <phoneticPr fontId="10"/>
  </si>
  <si>
    <t>オーバーヤッケ、ズボン</t>
    <phoneticPr fontId="10"/>
  </si>
  <si>
    <t>　ガソリン(   　  　Ｌ )</t>
    <phoneticPr fontId="10"/>
  </si>
  <si>
    <t>Ｔシャツ</t>
    <phoneticPr fontId="10"/>
  </si>
  <si>
    <t>ロングスパッツ</t>
    <phoneticPr fontId="10"/>
  </si>
  <si>
    <t>ポリタンク（　　　　Ｌ）</t>
    <phoneticPr fontId="10"/>
  </si>
  <si>
    <t>ズボン</t>
    <phoneticPr fontId="10"/>
  </si>
  <si>
    <t>厳冬期用手袋</t>
    <rPh sb="0" eb="3">
      <t>ゲントウキ</t>
    </rPh>
    <rPh sb="3" eb="4">
      <t>ヨウ</t>
    </rPh>
    <rPh sb="4" eb="6">
      <t>テブクロ</t>
    </rPh>
    <phoneticPr fontId="10"/>
  </si>
  <si>
    <t>ビニール袋</t>
    <rPh sb="4" eb="5">
      <t>ブクロ</t>
    </rPh>
    <phoneticPr fontId="10"/>
  </si>
  <si>
    <t>ソックス</t>
    <phoneticPr fontId="10"/>
  </si>
  <si>
    <t>目出帽</t>
    <rPh sb="0" eb="2">
      <t>メデ</t>
    </rPh>
    <rPh sb="2" eb="3">
      <t>ボウ</t>
    </rPh>
    <phoneticPr fontId="10"/>
  </si>
  <si>
    <t>ロールペーパー</t>
    <phoneticPr fontId="10"/>
  </si>
  <si>
    <t>防寒着</t>
    <rPh sb="0" eb="3">
      <t>ボウカンギ</t>
    </rPh>
    <phoneticPr fontId="10"/>
  </si>
  <si>
    <t>ゴーグル</t>
    <phoneticPr fontId="10"/>
  </si>
  <si>
    <t>ノコギリ</t>
    <phoneticPr fontId="10"/>
  </si>
  <si>
    <t>手袋（厚、薄）</t>
    <rPh sb="0" eb="2">
      <t>テブクロ</t>
    </rPh>
    <rPh sb="3" eb="4">
      <t>アツ</t>
    </rPh>
    <rPh sb="5" eb="6">
      <t>ウス</t>
    </rPh>
    <phoneticPr fontId="10"/>
  </si>
  <si>
    <t>ピッケル</t>
    <phoneticPr fontId="10"/>
  </si>
  <si>
    <t>標識布</t>
    <rPh sb="0" eb="2">
      <t>ヒョウシキ</t>
    </rPh>
    <rPh sb="2" eb="3">
      <t>フ</t>
    </rPh>
    <phoneticPr fontId="10"/>
  </si>
  <si>
    <t>帽子</t>
    <rPh sb="0" eb="2">
      <t>ボウシ</t>
    </rPh>
    <phoneticPr fontId="10"/>
  </si>
  <si>
    <t>アイゼン</t>
    <phoneticPr fontId="10"/>
  </si>
  <si>
    <t>労山旗</t>
    <rPh sb="0" eb="2">
      <t>ロウザン</t>
    </rPh>
    <rPh sb="2" eb="3">
      <t>キ</t>
    </rPh>
    <phoneticPr fontId="10"/>
  </si>
  <si>
    <t>サングラス</t>
    <phoneticPr fontId="10"/>
  </si>
  <si>
    <t>ワカン</t>
    <phoneticPr fontId="10"/>
  </si>
  <si>
    <t>スノーバー</t>
    <phoneticPr fontId="2"/>
  </si>
  <si>
    <t>着替え</t>
    <rPh sb="0" eb="1">
      <t>ギ</t>
    </rPh>
    <rPh sb="1" eb="2">
      <t>ガ</t>
    </rPh>
    <phoneticPr fontId="10"/>
  </si>
  <si>
    <t>アイスバイル</t>
    <phoneticPr fontId="10"/>
  </si>
  <si>
    <t>スコップ</t>
    <phoneticPr fontId="10"/>
  </si>
  <si>
    <t>登山靴</t>
    <rPh sb="0" eb="3">
      <t>トザングツ</t>
    </rPh>
    <phoneticPr fontId="10"/>
  </si>
  <si>
    <t>アイスハーケン（　　本）</t>
    <rPh sb="10" eb="11">
      <t>ホン</t>
    </rPh>
    <phoneticPr fontId="10"/>
  </si>
  <si>
    <t>たわし</t>
    <phoneticPr fontId="2"/>
  </si>
  <si>
    <t>ショートスパッツ</t>
    <phoneticPr fontId="10"/>
  </si>
  <si>
    <t>テントシューズ</t>
    <phoneticPr fontId="2"/>
  </si>
  <si>
    <t>（その他の装備）</t>
    <rPh sb="3" eb="4">
      <t>タ</t>
    </rPh>
    <rPh sb="5" eb="7">
      <t>ソウビ</t>
    </rPh>
    <phoneticPr fontId="10"/>
  </si>
  <si>
    <t>ストック</t>
    <phoneticPr fontId="10"/>
  </si>
  <si>
    <t>冬用シュラフ</t>
    <rPh sb="0" eb="2">
      <t>フユヨウ</t>
    </rPh>
    <phoneticPr fontId="2"/>
  </si>
  <si>
    <t>水筒</t>
    <rPh sb="0" eb="2">
      <t>スイトウ</t>
    </rPh>
    <phoneticPr fontId="10"/>
  </si>
  <si>
    <t>日焼け止めクリーム</t>
    <rPh sb="0" eb="2">
      <t>ヒヤ</t>
    </rPh>
    <rPh sb="3" eb="4">
      <t>ド</t>
    </rPh>
    <phoneticPr fontId="2"/>
  </si>
  <si>
    <t>ＧＰＳ（通信回線が入らなくてもOKのもの）</t>
    <rPh sb="4" eb="6">
      <t>ツウシン</t>
    </rPh>
    <rPh sb="6" eb="8">
      <t>カイセン</t>
    </rPh>
    <rPh sb="9" eb="10">
      <t>ハイ</t>
    </rPh>
    <phoneticPr fontId="2"/>
  </si>
  <si>
    <t>保温ポット</t>
    <rPh sb="0" eb="2">
      <t>ホオン</t>
    </rPh>
    <phoneticPr fontId="10"/>
  </si>
  <si>
    <t>ビーコン</t>
    <phoneticPr fontId="2"/>
  </si>
  <si>
    <t>食器、箸</t>
    <rPh sb="0" eb="2">
      <t>ショッキ</t>
    </rPh>
    <rPh sb="3" eb="4">
      <t>ハシ</t>
    </rPh>
    <phoneticPr fontId="10"/>
  </si>
  <si>
    <t>ゾンデ棒</t>
    <rPh sb="3" eb="4">
      <t>ボウ</t>
    </rPh>
    <phoneticPr fontId="2"/>
  </si>
  <si>
    <t>ライター☆</t>
    <phoneticPr fontId="10"/>
  </si>
  <si>
    <t>＜山スキー＞</t>
    <rPh sb="1" eb="2">
      <t>ヤマ</t>
    </rPh>
    <phoneticPr fontId="10"/>
  </si>
  <si>
    <t>メタ、マッチ☆</t>
    <phoneticPr fontId="10"/>
  </si>
  <si>
    <t>兼用靴</t>
    <rPh sb="0" eb="2">
      <t>ケンヨウ</t>
    </rPh>
    <rPh sb="2" eb="3">
      <t>グツ</t>
    </rPh>
    <phoneticPr fontId="10"/>
  </si>
  <si>
    <t>古新聞</t>
    <rPh sb="0" eb="3">
      <t>フルシンブン</t>
    </rPh>
    <phoneticPr fontId="10"/>
  </si>
  <si>
    <t>スキー板</t>
    <rPh sb="3" eb="4">
      <t>イタ</t>
    </rPh>
    <phoneticPr fontId="10"/>
  </si>
  <si>
    <t>タオル・手ぬぐい</t>
    <rPh sb="4" eb="5">
      <t>テ</t>
    </rPh>
    <phoneticPr fontId="10"/>
  </si>
  <si>
    <t>シール</t>
    <phoneticPr fontId="10"/>
  </si>
  <si>
    <t>ティシュペーパー</t>
    <phoneticPr fontId="10"/>
  </si>
  <si>
    <t>ビニール袋</t>
    <phoneticPr fontId="2"/>
  </si>
  <si>
    <t>スキーアイゼン</t>
    <phoneticPr fontId="10"/>
  </si>
  <si>
    <t>カメラ　</t>
    <phoneticPr fontId="2"/>
  </si>
  <si>
    <t>ワックス</t>
    <phoneticPr fontId="2"/>
  </si>
  <si>
    <t>Today</t>
    <phoneticPr fontId="10"/>
  </si>
  <si>
    <t>大垣勤労者山岳会名簿</t>
    <phoneticPr fontId="10"/>
  </si>
  <si>
    <t>改訂</t>
    <rPh sb="0" eb="2">
      <t>カイテイ</t>
    </rPh>
    <phoneticPr fontId="10"/>
  </si>
  <si>
    <t>会員
No</t>
    <rPh sb="0" eb="2">
      <t>カイイン</t>
    </rPh>
    <phoneticPr fontId="10"/>
  </si>
  <si>
    <t>氏　名</t>
    <rPh sb="0" eb="1">
      <t>シ</t>
    </rPh>
    <rPh sb="2" eb="3">
      <t>メイ</t>
    </rPh>
    <phoneticPr fontId="16"/>
  </si>
  <si>
    <t>性別</t>
    <rPh sb="0" eb="2">
      <t>セイベツ</t>
    </rPh>
    <phoneticPr fontId="10"/>
  </si>
  <si>
    <t>年齢</t>
    <rPh sb="0" eb="2">
      <t>ネンレイ</t>
    </rPh>
    <phoneticPr fontId="16"/>
  </si>
  <si>
    <t>血液
型</t>
    <rPh sb="0" eb="2">
      <t>ケツエキ</t>
    </rPh>
    <rPh sb="3" eb="4">
      <t>カタ</t>
    </rPh>
    <phoneticPr fontId="16"/>
  </si>
  <si>
    <t>住　　　所</t>
    <rPh sb="0" eb="1">
      <t>ジュウ</t>
    </rPh>
    <rPh sb="4" eb="5">
      <t>ショ</t>
    </rPh>
    <phoneticPr fontId="16"/>
  </si>
  <si>
    <t>緊急連絡先TEL＆
本人連絡TEL</t>
    <rPh sb="0" eb="2">
      <t>キンキュウ</t>
    </rPh>
    <rPh sb="2" eb="5">
      <t>レンラクサキ</t>
    </rPh>
    <rPh sb="10" eb="12">
      <t>ホンニン</t>
    </rPh>
    <rPh sb="12" eb="14">
      <t>レンラク</t>
    </rPh>
    <phoneticPr fontId="16"/>
  </si>
  <si>
    <t>遭対
口数</t>
    <rPh sb="0" eb="2">
      <t>ソウタイ</t>
    </rPh>
    <rPh sb="3" eb="4">
      <t>クチ</t>
    </rPh>
    <rPh sb="4" eb="5">
      <t>スウ</t>
    </rPh>
    <phoneticPr fontId="16"/>
  </si>
  <si>
    <t>Eメールアドレス</t>
    <phoneticPr fontId="16"/>
  </si>
  <si>
    <t>生年</t>
    <rPh sb="0" eb="2">
      <t>セイネン</t>
    </rPh>
    <phoneticPr fontId="16"/>
  </si>
  <si>
    <t>月</t>
    <rPh sb="0" eb="1">
      <t>ツキ</t>
    </rPh>
    <phoneticPr fontId="16"/>
  </si>
  <si>
    <t>日</t>
    <rPh sb="0" eb="1">
      <t>ヒ</t>
    </rPh>
    <phoneticPr fontId="16"/>
  </si>
  <si>
    <t>女</t>
    <rPh sb="0" eb="1">
      <t>オンナ</t>
    </rPh>
    <phoneticPr fontId="10"/>
  </si>
  <si>
    <t>O</t>
    <phoneticPr fontId="10"/>
  </si>
  <si>
    <t>男</t>
    <rPh sb="0" eb="1">
      <t>オトコ</t>
    </rPh>
    <phoneticPr fontId="10"/>
  </si>
  <si>
    <t>B</t>
  </si>
  <si>
    <t>O</t>
  </si>
  <si>
    <t>090-8149-5540 (家族携帯)
090-8573-3016</t>
  </si>
  <si>
    <t>kobee_br@yahoo.co.jp</t>
    <phoneticPr fontId="10"/>
  </si>
  <si>
    <t>B</t>
    <phoneticPr fontId="10"/>
  </si>
  <si>
    <t>A</t>
  </si>
  <si>
    <t>090-7043-9247 (家族携帯) ‬
090-9182-7007</t>
    <phoneticPr fontId="10"/>
  </si>
  <si>
    <t>kazuko7007@live.jp</t>
    <phoneticPr fontId="10"/>
  </si>
  <si>
    <t>AB</t>
  </si>
  <si>
    <t>一宮市大和町苅安賀字観音堂86</t>
    <rPh sb="0" eb="3">
      <t>イチノミヤシ</t>
    </rPh>
    <phoneticPr fontId="16"/>
  </si>
  <si>
    <t>yosinori@kmj.biglobe.ne.jp</t>
    <phoneticPr fontId="16"/>
  </si>
  <si>
    <t>海津市南濃町駒野247-2</t>
    <rPh sb="0" eb="2">
      <t>カイズ</t>
    </rPh>
    <rPh sb="2" eb="3">
      <t>シ</t>
    </rPh>
    <phoneticPr fontId="16"/>
  </si>
  <si>
    <t>0584-55-0823 (家族宅)
090-8336-0426</t>
    <rPh sb="14" eb="16">
      <t>カゾク</t>
    </rPh>
    <rPh sb="16" eb="17">
      <t>タク</t>
    </rPh>
    <phoneticPr fontId="16"/>
  </si>
  <si>
    <t>ohashikn@octn.jp</t>
    <phoneticPr fontId="10"/>
  </si>
  <si>
    <t>羽島市正木町曲利1177 A102</t>
    <rPh sb="0" eb="3">
      <t>ハシマシ</t>
    </rPh>
    <rPh sb="3" eb="5">
      <t>マサキ</t>
    </rPh>
    <rPh sb="5" eb="6">
      <t>マチ</t>
    </rPh>
    <rPh sb="6" eb="7">
      <t>マ</t>
    </rPh>
    <rPh sb="7" eb="8">
      <t>リ</t>
    </rPh>
    <phoneticPr fontId="16"/>
  </si>
  <si>
    <t>058-383-3279 (家族宅)
080-5159-6157</t>
    <rPh sb="14" eb="16">
      <t>カゾク</t>
    </rPh>
    <rPh sb="16" eb="17">
      <t>タク</t>
    </rPh>
    <phoneticPr fontId="16"/>
  </si>
  <si>
    <t>kotoyo3noheya@yahoo.co.jp</t>
  </si>
  <si>
    <t>Ą</t>
    <phoneticPr fontId="10"/>
  </si>
  <si>
    <t>大垣市静里町119</t>
    <rPh sb="0" eb="2">
      <t>オオガキ</t>
    </rPh>
    <rPh sb="2" eb="3">
      <t>シ</t>
    </rPh>
    <rPh sb="3" eb="6">
      <t>シズサトチョウ</t>
    </rPh>
    <phoneticPr fontId="10"/>
  </si>
  <si>
    <t>0425-76-8318 (兄)
090-1826-2364</t>
    <rPh sb="14" eb="15">
      <t>アニ</t>
    </rPh>
    <phoneticPr fontId="10"/>
  </si>
  <si>
    <t>kyoko-o@ogaki-tv.ne.jp</t>
    <phoneticPr fontId="10"/>
  </si>
  <si>
    <t>海津市南濃町羽沢831-4</t>
    <phoneticPr fontId="16"/>
  </si>
  <si>
    <t>0584-55-1712 (家族宅)
090-1624-8309</t>
  </si>
  <si>
    <t>k-mituaki@msc.biglobe.ne.jp</t>
    <phoneticPr fontId="16"/>
  </si>
  <si>
    <t>大垣市綾野5-125-167</t>
    <phoneticPr fontId="16"/>
  </si>
  <si>
    <t>f-longyrotcr@ace.ocn.ne.jp</t>
    <phoneticPr fontId="10"/>
  </si>
  <si>
    <t>大垣市昼飯町84-11</t>
    <phoneticPr fontId="16"/>
  </si>
  <si>
    <t>0584-71-1406 (家族宅)
090-8952-2617</t>
  </si>
  <si>
    <t>rindou@octn.jp</t>
    <phoneticPr fontId="16"/>
  </si>
  <si>
    <t>瑞穂市稲里445-1 セザール穂積406</t>
    <rPh sb="0" eb="2">
      <t>ミズホ</t>
    </rPh>
    <rPh sb="2" eb="3">
      <t>シ</t>
    </rPh>
    <phoneticPr fontId="16"/>
  </si>
  <si>
    <t>lagopus.mutus2000@gmail.com</t>
    <phoneticPr fontId="10"/>
  </si>
  <si>
    <t>岐阜市打越660</t>
    <rPh sb="0" eb="3">
      <t>ギフシ</t>
    </rPh>
    <phoneticPr fontId="16"/>
  </si>
  <si>
    <t>kawashima.koji@nifty.ne.jp</t>
    <phoneticPr fontId="16"/>
  </si>
  <si>
    <t>揖斐郡池田町本郷633-1</t>
    <phoneticPr fontId="16"/>
  </si>
  <si>
    <t>tomoko-k@ogaki-tv.ne.jp</t>
    <phoneticPr fontId="16"/>
  </si>
  <si>
    <t>揖斐郡大野町西方767-1</t>
    <phoneticPr fontId="16"/>
  </si>
  <si>
    <t>kitayou1949@yahoo.co.jp</t>
    <phoneticPr fontId="10"/>
  </si>
  <si>
    <t>揖斐郡池田町萩原681-3</t>
    <phoneticPr fontId="16"/>
  </si>
  <si>
    <t>0585-45-5470 (家族宅)
090-6587-5052</t>
  </si>
  <si>
    <t>kazuto-s@ogaki-tv.ne.jp</t>
    <phoneticPr fontId="16"/>
  </si>
  <si>
    <t>B</t>
    <phoneticPr fontId="16"/>
  </si>
  <si>
    <t>大垣市上石津町牧田3577</t>
    <rPh sb="0" eb="3">
      <t>オオガキシ</t>
    </rPh>
    <phoneticPr fontId="16"/>
  </si>
  <si>
    <t>本巣市軽海452-2</t>
    <rPh sb="0" eb="3">
      <t>モトスシ</t>
    </rPh>
    <rPh sb="3" eb="4">
      <t>カル</t>
    </rPh>
    <rPh sb="4" eb="5">
      <t>ウミ</t>
    </rPh>
    <phoneticPr fontId="10"/>
  </si>
  <si>
    <t>090-4407-9226 (家族携帯)
090-8188-6630</t>
    <rPh sb="17" eb="19">
      <t>ケイタイ</t>
    </rPh>
    <phoneticPr fontId="16"/>
  </si>
  <si>
    <t>mtwalk99@yahoo.co.jp</t>
    <phoneticPr fontId="10"/>
  </si>
  <si>
    <t>羽島市竹鼻町狐穴554-3</t>
    <phoneticPr fontId="16"/>
  </si>
  <si>
    <t>080-5104-7885 (家族携帯)
090-9895-0521</t>
    <rPh sb="17" eb="19">
      <t>ケイタイ</t>
    </rPh>
    <phoneticPr fontId="16"/>
  </si>
  <si>
    <t>pickel-715@adagio.ocn.ne.jp</t>
    <phoneticPr fontId="10"/>
  </si>
  <si>
    <t>安八郡安八町大明神650</t>
    <phoneticPr fontId="16"/>
  </si>
  <si>
    <t>0584-64-2582 (家族宅)
080-1612-2291 (家族携帯)</t>
  </si>
  <si>
    <t>hisachandesu6-5
@kne.biglobe.ne.jp</t>
    <phoneticPr fontId="10"/>
  </si>
  <si>
    <t>0584-64-2582 (家族宅)
090-4188-2977 (家族携帯)</t>
  </si>
  <si>
    <t>大垣市美和町1741-4</t>
    <phoneticPr fontId="16"/>
  </si>
  <si>
    <t>chief1216@kbd.biglobe.ne.jp</t>
    <phoneticPr fontId="16"/>
  </si>
  <si>
    <t>揖斐郡揖斐川町瑞岩寺146</t>
    <phoneticPr fontId="16"/>
  </si>
  <si>
    <t>0585-23-1676 (家族宅)
090-1834-8838</t>
  </si>
  <si>
    <t>shigeru_503@yahoo.co.jp</t>
    <phoneticPr fontId="16"/>
  </si>
  <si>
    <t>丹羽　昇</t>
    <rPh sb="0" eb="2">
      <t>ニワ</t>
    </rPh>
    <rPh sb="3" eb="4">
      <t>ノボル</t>
    </rPh>
    <phoneticPr fontId="10"/>
  </si>
  <si>
    <t>各務原市成清町4-40</t>
    <rPh sb="0" eb="4">
      <t>カガミハラシ</t>
    </rPh>
    <rPh sb="4" eb="7">
      <t>ナリキヨマチ</t>
    </rPh>
    <phoneticPr fontId="10"/>
  </si>
  <si>
    <t>058-382-5648 (家族宅)
080-5160-4856</t>
  </si>
  <si>
    <t>yamanobo@qc.commufa.jp</t>
    <phoneticPr fontId="10"/>
  </si>
  <si>
    <t>大垣市築捨町4丁目14-106-10</t>
    <rPh sb="7" eb="9">
      <t>チョウメ</t>
    </rPh>
    <phoneticPr fontId="16"/>
  </si>
  <si>
    <t>080-5164-5799 (家族携帯)
090-8153-4607</t>
    <phoneticPr fontId="10"/>
  </si>
  <si>
    <t>豊明市沓掛町荒畑26-185</t>
    <rPh sb="0" eb="2">
      <t>トヨアケ</t>
    </rPh>
    <rPh sb="2" eb="3">
      <t>ハシマシ</t>
    </rPh>
    <rPh sb="3" eb="5">
      <t>クツカケ</t>
    </rPh>
    <rPh sb="5" eb="6">
      <t>タケハナチョウ</t>
    </rPh>
    <rPh sb="6" eb="8">
      <t>アラハタ</t>
    </rPh>
    <phoneticPr fontId="2"/>
  </si>
  <si>
    <t xml:space="preserve">0562-93-5727 (家族宅)  </t>
    <rPh sb="14" eb="16">
      <t>カゾク</t>
    </rPh>
    <rPh sb="16" eb="17">
      <t>タク</t>
    </rPh>
    <phoneticPr fontId="10"/>
  </si>
  <si>
    <t>ysaron@yk.commufa.jp</t>
    <phoneticPr fontId="10"/>
  </si>
  <si>
    <t>Ａ</t>
    <phoneticPr fontId="10"/>
  </si>
  <si>
    <t>058-391-8899 (家族宅)
080-5448-0015</t>
  </si>
  <si>
    <t>kayokon1174@yahoo.co.jp</t>
    <phoneticPr fontId="10"/>
  </si>
  <si>
    <t>早川　勝</t>
    <rPh sb="0" eb="2">
      <t>ハヤカワ</t>
    </rPh>
    <rPh sb="3" eb="4">
      <t>マサル</t>
    </rPh>
    <phoneticPr fontId="10"/>
  </si>
  <si>
    <t>養老郡養老町高田1262番地</t>
    <rPh sb="6" eb="8">
      <t>タカダ</t>
    </rPh>
    <rPh sb="12" eb="14">
      <t>バンチ</t>
    </rPh>
    <phoneticPr fontId="16"/>
  </si>
  <si>
    <t>0584-34-3708 (家族宅)
090-8670-3566</t>
    <phoneticPr fontId="10"/>
  </si>
  <si>
    <t>haya@ccnet.ne.jp
sue170hayakawa@docomo.ne.jp</t>
    <phoneticPr fontId="10"/>
  </si>
  <si>
    <t>Ａ</t>
    <phoneticPr fontId="16"/>
  </si>
  <si>
    <t>羽島市正木町須賀小松24番地</t>
    <rPh sb="3" eb="5">
      <t>マサキ</t>
    </rPh>
    <rPh sb="5" eb="6">
      <t>チョウ</t>
    </rPh>
    <rPh sb="6" eb="7">
      <t>ス</t>
    </rPh>
    <rPh sb="7" eb="8">
      <t>ガ</t>
    </rPh>
    <rPh sb="8" eb="10">
      <t>コマツ</t>
    </rPh>
    <rPh sb="12" eb="14">
      <t>バンチ</t>
    </rPh>
    <phoneticPr fontId="16"/>
  </si>
  <si>
    <t>058-391-8899 (家族宅)
080-3241-0744</t>
  </si>
  <si>
    <t>yazawa@koala.odn.ne.jp</t>
    <phoneticPr fontId="16"/>
  </si>
  <si>
    <t>090-7694-3878 (家族携帯)
090-8862-0250</t>
    <phoneticPr fontId="10"/>
  </si>
  <si>
    <t>堀　弘美</t>
    <rPh sb="0" eb="1">
      <t>ホリ</t>
    </rPh>
    <rPh sb="2" eb="4">
      <t>ヒロミ</t>
    </rPh>
    <phoneticPr fontId="10"/>
  </si>
  <si>
    <t>岐阜市加納安良町21</t>
    <rPh sb="0" eb="3">
      <t>ギフシ</t>
    </rPh>
    <rPh sb="3" eb="5">
      <t>カノウ</t>
    </rPh>
    <rPh sb="5" eb="6">
      <t>ヤス</t>
    </rPh>
    <rPh sb="6" eb="7">
      <t>ヨ</t>
    </rPh>
    <rPh sb="7" eb="8">
      <t>マチ</t>
    </rPh>
    <phoneticPr fontId="10"/>
  </si>
  <si>
    <t>hori12@plum.plala.or.jp</t>
    <phoneticPr fontId="10"/>
  </si>
  <si>
    <t>AB</t>
    <phoneticPr fontId="10"/>
  </si>
  <si>
    <t>揖斐郡池田町藤代801番地</t>
    <phoneticPr fontId="10"/>
  </si>
  <si>
    <t>yoshimori@ogaki-tv.ne.jp</t>
    <phoneticPr fontId="10"/>
  </si>
  <si>
    <t>大垣市二葉町3-16-5</t>
    <phoneticPr fontId="16"/>
  </si>
  <si>
    <t>0584-73-8440 (家族宅)
090-9936-7423</t>
  </si>
  <si>
    <t>takako19261114@yahoo.co.jp</t>
    <phoneticPr fontId="16"/>
  </si>
  <si>
    <t>A</t>
    <phoneticPr fontId="16"/>
  </si>
  <si>
    <t>安八郡安八町森部590-1</t>
    <phoneticPr fontId="16"/>
  </si>
  <si>
    <t>yamakita.taeko@jade.plala.or.jp</t>
    <phoneticPr fontId="16"/>
  </si>
  <si>
    <t>安八郡安八町森部2545</t>
    <phoneticPr fontId="10"/>
  </si>
  <si>
    <t>0584-64-2551 (家族宅)
080-3313-3737　　　</t>
  </si>
  <si>
    <t>mikogota@yahoo.co.jp</t>
    <phoneticPr fontId="10"/>
  </si>
  <si>
    <t>不破郡垂井町新井152-18</t>
    <phoneticPr fontId="16"/>
  </si>
  <si>
    <t>shige_y7@nifty.com</t>
    <phoneticPr fontId="16"/>
  </si>
  <si>
    <t>山行報告</t>
    <phoneticPr fontId="10"/>
  </si>
  <si>
    <t>報告者</t>
  </si>
  <si>
    <t>山　域</t>
    <phoneticPr fontId="10"/>
  </si>
  <si>
    <t>●山行目的　</t>
    <phoneticPr fontId="10"/>
  </si>
  <si>
    <t>天　候</t>
    <phoneticPr fontId="10"/>
  </si>
  <si>
    <t>●メンバー</t>
    <phoneticPr fontId="10"/>
  </si>
  <si>
    <t>ＣＬ</t>
    <phoneticPr fontId="10"/>
  </si>
  <si>
    <t>ＳＬ</t>
    <phoneticPr fontId="10"/>
  </si>
  <si>
    <t>●コースタイム</t>
    <phoneticPr fontId="10"/>
  </si>
  <si>
    <t>●事故の有無（有の場合その詳しい状況と原因、対策）</t>
    <phoneticPr fontId="18"/>
  </si>
  <si>
    <t>●準備段階での問題点とその対策</t>
    <phoneticPr fontId="2"/>
  </si>
  <si>
    <t>運営委員名簿</t>
    <rPh sb="4" eb="6">
      <t>メイボ</t>
    </rPh>
    <phoneticPr fontId="10"/>
  </si>
  <si>
    <t>※氏名を入力すると他の項目が表示されます</t>
    <rPh sb="1" eb="3">
      <t>シメイ</t>
    </rPh>
    <rPh sb="4" eb="6">
      <t>ニュウリョク</t>
    </rPh>
    <rPh sb="9" eb="10">
      <t>ホカ</t>
    </rPh>
    <rPh sb="11" eb="13">
      <t>コウモク</t>
    </rPh>
    <rPh sb="14" eb="16">
      <t>ヒョウジ</t>
    </rPh>
    <phoneticPr fontId="10"/>
  </si>
  <si>
    <t>連番</t>
    <rPh sb="0" eb="2">
      <t>レンバン</t>
    </rPh>
    <phoneticPr fontId="10"/>
  </si>
  <si>
    <t>　住　　　所</t>
    <rPh sb="1" eb="2">
      <t>ジュウ</t>
    </rPh>
    <rPh sb="5" eb="6">
      <t>ショ</t>
    </rPh>
    <phoneticPr fontId="16"/>
  </si>
  <si>
    <t>山行管理者名簿</t>
    <rPh sb="0" eb="5">
      <t>サンコウカンリシャ</t>
    </rPh>
    <rPh sb="5" eb="7">
      <t>メイボ</t>
    </rPh>
    <phoneticPr fontId="10"/>
  </si>
  <si>
    <t>瑞浪市一色町4-55-2 102号</t>
    <rPh sb="0" eb="3">
      <t>ミズナミシ</t>
    </rPh>
    <rPh sb="3" eb="6">
      <t>イッシキマチ</t>
    </rPh>
    <rPh sb="16" eb="17">
      <t>ゴウ</t>
    </rPh>
    <phoneticPr fontId="10"/>
  </si>
  <si>
    <t>大垣市宮町1丁目47番地1409号</t>
    <phoneticPr fontId="10"/>
  </si>
  <si>
    <t>sevencolors72.7@gmail.com</t>
  </si>
  <si>
    <t>新川　茂</t>
    <phoneticPr fontId="16"/>
  </si>
  <si>
    <t>河本　昇</t>
    <phoneticPr fontId="16"/>
  </si>
  <si>
    <t>0584-78-4723 (家族宅）
080-5143-1928</t>
    <phoneticPr fontId="10"/>
  </si>
  <si>
    <t>080-1552-8538 (家族携帯）
090-5638-0710</t>
    <phoneticPr fontId="10"/>
  </si>
  <si>
    <t>愛西市大野山狐穴96-3</t>
    <phoneticPr fontId="16"/>
  </si>
  <si>
    <t>090-9939-8524（家族携帯）
090-1784-3619</t>
    <phoneticPr fontId="10"/>
  </si>
  <si>
    <t>kawayuri2853@docomo.ne.jp
kawayuri@clovernet.ne.jp</t>
    <phoneticPr fontId="10"/>
  </si>
  <si>
    <t>フラグ</t>
    <phoneticPr fontId="1" type="halfwidthKatakana"/>
  </si>
  <si>
    <t>不破郡垂井町綾戸521-3</t>
    <phoneticPr fontId="10"/>
  </si>
  <si>
    <t>0584-22-1612 （家族）
090-7688-7400</t>
    <phoneticPr fontId="10"/>
  </si>
  <si>
    <t>nao3@sky.plala.or.jp</t>
    <phoneticPr fontId="16"/>
  </si>
  <si>
    <t>羽島郡岐南町若宮地3-93</t>
    <phoneticPr fontId="10"/>
  </si>
  <si>
    <t>058-846-4189 (家族宅)
090-5878-3170</t>
    <phoneticPr fontId="10"/>
  </si>
  <si>
    <t>Tateyama.y@gmail.com</t>
    <phoneticPr fontId="16"/>
  </si>
  <si>
    <t>●山  名</t>
    <phoneticPr fontId="10"/>
  </si>
  <si>
    <t>●山行期間　　</t>
    <phoneticPr fontId="10"/>
  </si>
  <si>
    <t>堀　弘美</t>
    <phoneticPr fontId="10"/>
  </si>
  <si>
    <t>河本　昇</t>
  </si>
  <si>
    <t>yasudasdx36@icloud.com</t>
    <phoneticPr fontId="10"/>
  </si>
  <si>
    <t>大垣市横曽根3-232-1</t>
    <phoneticPr fontId="10"/>
  </si>
  <si>
    <t>0585-45-5715 (家族宅)
080-3282-6512</t>
    <phoneticPr fontId="10"/>
  </si>
  <si>
    <t>0584-89-2654 (家族宅)
090-1479-0519</t>
    <phoneticPr fontId="10"/>
  </si>
  <si>
    <t>横山　裕</t>
    <phoneticPr fontId="10"/>
  </si>
  <si>
    <t>石原　庸吉</t>
    <rPh sb="0" eb="2">
      <t>イシハラ</t>
    </rPh>
    <rPh sb="3" eb="4">
      <t>ヨウ</t>
    </rPh>
    <rPh sb="4" eb="5">
      <t>ヨシ</t>
    </rPh>
    <phoneticPr fontId="10"/>
  </si>
  <si>
    <t>今西　和子</t>
    <phoneticPr fontId="10"/>
  </si>
  <si>
    <t>大井　義則</t>
    <rPh sb="0" eb="2">
      <t>オオイ</t>
    </rPh>
    <phoneticPr fontId="16"/>
  </si>
  <si>
    <t>大橋　謙司</t>
    <phoneticPr fontId="16"/>
  </si>
  <si>
    <t>小川　豊子</t>
    <rPh sb="0" eb="2">
      <t>オガワ</t>
    </rPh>
    <rPh sb="3" eb="4">
      <t>ユタ</t>
    </rPh>
    <rPh sb="4" eb="5">
      <t>コ</t>
    </rPh>
    <phoneticPr fontId="16"/>
  </si>
  <si>
    <t>小倉　恭子</t>
    <rPh sb="0" eb="2">
      <t>オグラ</t>
    </rPh>
    <rPh sb="3" eb="5">
      <t>キョウコ</t>
    </rPh>
    <phoneticPr fontId="10"/>
  </si>
  <si>
    <t>加藤　三津明</t>
    <phoneticPr fontId="16"/>
  </si>
  <si>
    <t>川瀬　輝次</t>
    <phoneticPr fontId="16"/>
  </si>
  <si>
    <t>河瀬　道晴</t>
    <phoneticPr fontId="16"/>
  </si>
  <si>
    <t>川島　耕司</t>
    <rPh sb="0" eb="2">
      <t>カワシマ</t>
    </rPh>
    <phoneticPr fontId="16"/>
  </si>
  <si>
    <t>川口　耕司</t>
    <rPh sb="0" eb="2">
      <t>カワグチ</t>
    </rPh>
    <rPh sb="3" eb="5">
      <t>コウジ</t>
    </rPh>
    <phoneticPr fontId="10"/>
  </si>
  <si>
    <t>北川　智子</t>
    <rPh sb="0" eb="2">
      <t>キタガワ</t>
    </rPh>
    <phoneticPr fontId="16"/>
  </si>
  <si>
    <t>北川　洋一</t>
    <rPh sb="0" eb="2">
      <t>キタガワ</t>
    </rPh>
    <phoneticPr fontId="16"/>
  </si>
  <si>
    <t>清水　珠貴</t>
    <phoneticPr fontId="16"/>
  </si>
  <si>
    <t>高藤　道子</t>
    <rPh sb="0" eb="2">
      <t>タカフジ</t>
    </rPh>
    <phoneticPr fontId="16"/>
  </si>
  <si>
    <t>滝本　昌彦</t>
    <rPh sb="0" eb="2">
      <t>タキモト</t>
    </rPh>
    <phoneticPr fontId="10"/>
  </si>
  <si>
    <t>田中　真由美</t>
    <phoneticPr fontId="16"/>
  </si>
  <si>
    <t>棚橋　久明</t>
    <phoneticPr fontId="16"/>
  </si>
  <si>
    <t>棚橋　園子</t>
    <phoneticPr fontId="16"/>
  </si>
  <si>
    <t>内藤　磨奈美</t>
    <phoneticPr fontId="10"/>
  </si>
  <si>
    <t>長沢　近房</t>
    <phoneticPr fontId="16"/>
  </si>
  <si>
    <t>波多野　絹江</t>
    <phoneticPr fontId="16"/>
  </si>
  <si>
    <t>原田　正彦</t>
    <phoneticPr fontId="16"/>
  </si>
  <si>
    <t>原田　価世子</t>
    <rPh sb="0" eb="2">
      <t>ハラダ</t>
    </rPh>
    <rPh sb="3" eb="4">
      <t>アタイ</t>
    </rPh>
    <rPh sb="4" eb="6">
      <t>セイシ</t>
    </rPh>
    <phoneticPr fontId="16"/>
  </si>
  <si>
    <t>藤川　裕里</t>
    <phoneticPr fontId="16"/>
  </si>
  <si>
    <t>藤田　敦子</t>
    <rPh sb="0" eb="2">
      <t>フジタ</t>
    </rPh>
    <phoneticPr fontId="16"/>
  </si>
  <si>
    <t>藤田　貴久</t>
    <rPh sb="0" eb="2">
      <t>フジタ</t>
    </rPh>
    <rPh sb="3" eb="5">
      <t>タカヒサ</t>
    </rPh>
    <phoneticPr fontId="10"/>
  </si>
  <si>
    <t>安田　勝博</t>
    <phoneticPr fontId="10"/>
  </si>
  <si>
    <t>安田　隆子</t>
    <rPh sb="0" eb="2">
      <t>ヤスダ</t>
    </rPh>
    <phoneticPr fontId="16"/>
  </si>
  <si>
    <t>山北　妙子</t>
    <rPh sb="0" eb="2">
      <t>ヤマキタ</t>
    </rPh>
    <phoneticPr fontId="16"/>
  </si>
  <si>
    <t>山北　三枝子</t>
    <rPh sb="0" eb="2">
      <t>ヤマキタ</t>
    </rPh>
    <rPh sb="3" eb="6">
      <t>ミエコ</t>
    </rPh>
    <phoneticPr fontId="10"/>
  </si>
  <si>
    <t>山根　重樹</t>
    <phoneticPr fontId="16"/>
  </si>
  <si>
    <t>吉田　直彦</t>
    <phoneticPr fontId="10"/>
  </si>
  <si>
    <t>依田　良子</t>
    <phoneticPr fontId="10"/>
  </si>
  <si>
    <t>清水　珠貴</t>
    <phoneticPr fontId="10"/>
  </si>
  <si>
    <t>川瀬　輝次</t>
    <phoneticPr fontId="10"/>
  </si>
  <si>
    <t>長沢　近房</t>
    <phoneticPr fontId="10"/>
  </si>
  <si>
    <t>森　義幸</t>
    <phoneticPr fontId="10"/>
  </si>
  <si>
    <t>樋口　悦子</t>
    <phoneticPr fontId="10"/>
  </si>
  <si>
    <t>揖斐郡池田町本郷1065-1</t>
    <phoneticPr fontId="10"/>
  </si>
  <si>
    <t>0585-45-7039 (家族宅)
090-7671-8198</t>
    <phoneticPr fontId="10"/>
  </si>
  <si>
    <t>yyh@ogaki-tv.ne.jp
etsuko123.0406@gmail.com</t>
    <phoneticPr fontId="10"/>
  </si>
  <si>
    <t>岐阜市大菅南21−34</t>
    <phoneticPr fontId="10"/>
  </si>
  <si>
    <t>outpal@yahoo.ne.jp</t>
    <phoneticPr fontId="10"/>
  </si>
  <si>
    <t>小川　健司</t>
    <rPh sb="3" eb="4">
      <t>ケン</t>
    </rPh>
    <phoneticPr fontId="10"/>
  </si>
  <si>
    <t>058-253-2128 (家族宅)
090-2616-0837</t>
    <phoneticPr fontId="10"/>
  </si>
  <si>
    <t>hisaaki17@hotmail.co.jp</t>
    <phoneticPr fontId="10"/>
  </si>
  <si>
    <t>伊藤　広美</t>
    <phoneticPr fontId="10"/>
  </si>
  <si>
    <t>米原市大野木684</t>
    <phoneticPr fontId="10"/>
  </si>
  <si>
    <t>0749-57-1018 (家族宅)
090-6076-2681</t>
    <phoneticPr fontId="10"/>
  </si>
  <si>
    <t>戸田　吾郎</t>
    <phoneticPr fontId="10"/>
  </si>
  <si>
    <t>揖斐郡池田町本郷1613-5</t>
    <phoneticPr fontId="10"/>
  </si>
  <si>
    <t>0585-41-9029 (家族宅)
090-1283-7946</t>
    <phoneticPr fontId="10"/>
  </si>
  <si>
    <t>0586-44-3334 (家族宅)
090-9893-0248</t>
    <phoneticPr fontId="10"/>
  </si>
  <si>
    <t>ecdh3zqq@ztv.ne.jp</t>
    <phoneticPr fontId="10"/>
  </si>
  <si>
    <t>goro-toda56@outlook.jp</t>
    <phoneticPr fontId="10"/>
  </si>
  <si>
    <t>山行形態</t>
    <phoneticPr fontId="1" type="halfwidthKatakana"/>
  </si>
  <si>
    <t>yuutomo0404@yahoo.ne.jp
yuutomo1928@gmail.com</t>
    <phoneticPr fontId="16"/>
  </si>
  <si>
    <t>Michi.19511022@gmail.com</t>
    <phoneticPr fontId="16"/>
  </si>
  <si>
    <t>090-5861-9106(家族宅)
090-6760-4374</t>
    <phoneticPr fontId="16"/>
  </si>
  <si>
    <t>アイスクライミング</t>
    <phoneticPr fontId="15" type="halfwidthKatakana"/>
  </si>
  <si>
    <t>大垣市静里町590-17サンシャインハヤシ106</t>
    <rPh sb="3" eb="6">
      <t>シズサトチョウ</t>
    </rPh>
    <phoneticPr fontId="10"/>
  </si>
  <si>
    <t>futakahisa0211@gmail.com</t>
    <phoneticPr fontId="16"/>
  </si>
  <si>
    <t>●現地の状況及び感想その他</t>
    <rPh sb="6" eb="7">
      <t>オヨ</t>
    </rPh>
    <phoneticPr fontId="10"/>
  </si>
  <si>
    <t>柴田　茂則</t>
    <rPh sb="0" eb="2">
      <t>シバタ</t>
    </rPh>
    <rPh sb="3" eb="5">
      <t>シゲノリ</t>
    </rPh>
    <phoneticPr fontId="16"/>
  </si>
  <si>
    <t>O</t>
    <phoneticPr fontId="16"/>
  </si>
  <si>
    <t>siba050751@yahoo.co.jp</t>
    <phoneticPr fontId="16"/>
  </si>
  <si>
    <t>一宮市花池1-13-14　103号</t>
    <rPh sb="0" eb="3">
      <t>イチノミヤシ</t>
    </rPh>
    <rPh sb="3" eb="5">
      <t>ハナイケ</t>
    </rPh>
    <rPh sb="16" eb="17">
      <t>ゴウ</t>
    </rPh>
    <phoneticPr fontId="16"/>
  </si>
  <si>
    <t>0586-44-1321（家族宅）
090-8333-1932　　　　　</t>
    <rPh sb="13" eb="16">
      <t>カゾクタク</t>
    </rPh>
    <phoneticPr fontId="16"/>
  </si>
  <si>
    <t>揖斐郡揖斐川町小島374</t>
    <rPh sb="0" eb="3">
      <t>イビグン</t>
    </rPh>
    <rPh sb="3" eb="6">
      <t>イビガワ</t>
    </rPh>
    <rPh sb="6" eb="7">
      <t>マチ</t>
    </rPh>
    <rPh sb="7" eb="9">
      <t>コジマ</t>
    </rPh>
    <phoneticPr fontId="10"/>
  </si>
  <si>
    <t>0585-22-1939 (家族宅)
090-5609-6632</t>
    <rPh sb="16" eb="17">
      <t>タク</t>
    </rPh>
    <phoneticPr fontId="10"/>
  </si>
  <si>
    <t>gibsonsg1952@yahoo.co.jp</t>
    <phoneticPr fontId="10"/>
  </si>
  <si>
    <t xml:space="preserve">衣斐　剛人
</t>
    <rPh sb="0" eb="2">
      <t>イビ</t>
    </rPh>
    <rPh sb="3" eb="4">
      <t>ゴウ</t>
    </rPh>
    <rPh sb="4" eb="5">
      <t>ヒト</t>
    </rPh>
    <phoneticPr fontId="10"/>
  </si>
  <si>
    <t>早川　勝</t>
    <rPh sb="0" eb="2">
      <t>ハヤカワ</t>
    </rPh>
    <rPh sb="3" eb="4">
      <t>マサル</t>
    </rPh>
    <phoneticPr fontId="10"/>
  </si>
  <si>
    <t>滝本　昌彦</t>
    <rPh sb="0" eb="2">
      <t>タキモト</t>
    </rPh>
    <rPh sb="3" eb="5">
      <t>マサヒコ</t>
    </rPh>
    <phoneticPr fontId="10"/>
  </si>
  <si>
    <t>小倉　恭子</t>
    <rPh sb="0" eb="2">
      <t>オグラ</t>
    </rPh>
    <rPh sb="3" eb="5">
      <t>キョウコ</t>
    </rPh>
    <phoneticPr fontId="10"/>
  </si>
  <si>
    <t>2022年度</t>
    <phoneticPr fontId="10"/>
  </si>
  <si>
    <t>A</t>
    <phoneticPr fontId="10"/>
  </si>
  <si>
    <t>大垣市宮町１丁目４７番地１４０９号</t>
    <rPh sb="0" eb="3">
      <t>オオガキシ</t>
    </rPh>
    <rPh sb="3" eb="5">
      <t>ミヤマチ</t>
    </rPh>
    <rPh sb="6" eb="8">
      <t>チョウメ</t>
    </rPh>
    <rPh sb="10" eb="12">
      <t>バンチ</t>
    </rPh>
    <rPh sb="16" eb="17">
      <t>ゴウ</t>
    </rPh>
    <phoneticPr fontId="10"/>
  </si>
  <si>
    <t>大垣市静里町119</t>
    <rPh sb="0" eb="3">
      <t>オオガキシ</t>
    </rPh>
    <rPh sb="3" eb="6">
      <t>シズサトチョウ</t>
    </rPh>
    <phoneticPr fontId="10"/>
  </si>
  <si>
    <t>本巣市軽海452-2</t>
    <rPh sb="0" eb="3">
      <t>モトスシ</t>
    </rPh>
    <rPh sb="3" eb="4">
      <t>カル</t>
    </rPh>
    <rPh sb="4" eb="5">
      <t>ウミ</t>
    </rPh>
    <phoneticPr fontId="10"/>
  </si>
  <si>
    <t>O</t>
    <phoneticPr fontId="10"/>
  </si>
  <si>
    <t>伊藤　尚子</t>
    <phoneticPr fontId="10"/>
  </si>
  <si>
    <t>maxmama.4024@gmail.com</t>
    <phoneticPr fontId="10"/>
  </si>
  <si>
    <t>080-6807-6388（家族携帯）
080-5075-4024</t>
    <rPh sb="14" eb="16">
      <t>カゾク</t>
    </rPh>
    <rPh sb="16" eb="18">
      <t>ケイタイ</t>
    </rPh>
    <phoneticPr fontId="10"/>
  </si>
  <si>
    <t>小澤　　悟</t>
    <rPh sb="0" eb="2">
      <t>オザワ</t>
    </rPh>
    <rPh sb="4" eb="5">
      <t>サトル</t>
    </rPh>
    <phoneticPr fontId="10"/>
  </si>
  <si>
    <t>rxv7vbiwggm36dr7i2mn@docomo.ne.jp
kozawasalomon2020@outlook.jp</t>
    <phoneticPr fontId="10"/>
  </si>
  <si>
    <t>海津市南濃町津屋2837-249ヴィラナリー南濃2-306</t>
    <phoneticPr fontId="10"/>
  </si>
  <si>
    <t>滋賀県米原市大野木1292番地</t>
    <rPh sb="0" eb="3">
      <t>シガケン</t>
    </rPh>
    <rPh sb="3" eb="5">
      <t>マイバラ</t>
    </rPh>
    <rPh sb="5" eb="6">
      <t>シ</t>
    </rPh>
    <rPh sb="6" eb="9">
      <t>オオノギ</t>
    </rPh>
    <rPh sb="13" eb="15">
      <t>バンチ</t>
    </rPh>
    <phoneticPr fontId="10"/>
  </si>
  <si>
    <t>0749-57-0202（家族宅）
080-1566-4729</t>
    <rPh sb="13" eb="15">
      <t>カゾク</t>
    </rPh>
    <rPh sb="15" eb="16">
      <t>タク</t>
    </rPh>
    <phoneticPr fontId="10"/>
  </si>
  <si>
    <t>一宮 富美夫</t>
    <rPh sb="0" eb="2">
      <t>イチミヤ</t>
    </rPh>
    <rPh sb="3" eb="6">
      <t>フミオ</t>
    </rPh>
    <phoneticPr fontId="10"/>
  </si>
  <si>
    <t>岐阜市下鵜飼1835-35</t>
    <phoneticPr fontId="10"/>
  </si>
  <si>
    <t>hitosi@pop16.odn.ne.jp</t>
    <phoneticPr fontId="10"/>
  </si>
  <si>
    <t>0584-92-0883 (家族宅)
080-5116-3670</t>
    <phoneticPr fontId="10"/>
  </si>
  <si>
    <t>0584-78-2261 (家族宅)
090-7601-1241</t>
    <phoneticPr fontId="10"/>
  </si>
  <si>
    <t>大垣市和合本町2町目109番地 レディア105</t>
    <phoneticPr fontId="10"/>
  </si>
  <si>
    <t>大垣市南頬町１丁目８２－１</t>
    <rPh sb="0" eb="3">
      <t>オオガキシ</t>
    </rPh>
    <rPh sb="3" eb="4">
      <t>ミナミ</t>
    </rPh>
    <rPh sb="4" eb="5">
      <t>ホホ</t>
    </rPh>
    <rPh sb="5" eb="6">
      <t>マチ</t>
    </rPh>
    <rPh sb="7" eb="9">
      <t>チョウメ</t>
    </rPh>
    <phoneticPr fontId="10"/>
  </si>
  <si>
    <t>090-1780-3385 (家族宅)
080-3684-3268</t>
    <rPh sb="15" eb="17">
      <t>カゾク</t>
    </rPh>
    <rPh sb="17" eb="18">
      <t>タク</t>
    </rPh>
    <phoneticPr fontId="16"/>
  </si>
  <si>
    <t>AB</t>
    <phoneticPr fontId="10"/>
  </si>
  <si>
    <t xml:space="preserve">0584-64-6015 (家族宅)
090-1291-3171 </t>
    <phoneticPr fontId="10"/>
  </si>
  <si>
    <t>0584-74-6881 (家族宅)
090-4859-3801　　　</t>
    <phoneticPr fontId="10"/>
  </si>
  <si>
    <t>大垣市林町7-936-2</t>
    <rPh sb="3" eb="5">
      <t>ハヤシマチ</t>
    </rPh>
    <phoneticPr fontId="10"/>
  </si>
  <si>
    <t>o-yamada@octn.jp</t>
    <phoneticPr fontId="10"/>
  </si>
  <si>
    <t>湯浅  彰浩</t>
    <rPh sb="0" eb="2">
      <t>ユアサ</t>
    </rPh>
    <rPh sb="4" eb="6">
      <t>アキヒロ</t>
    </rPh>
    <phoneticPr fontId="10"/>
  </si>
  <si>
    <t>大垣市笠縫町５３９</t>
    <rPh sb="0" eb="3">
      <t>オオガキシ</t>
    </rPh>
    <rPh sb="3" eb="5">
      <t>カサヌイ</t>
    </rPh>
    <rPh sb="5" eb="6">
      <t>マチ</t>
    </rPh>
    <phoneticPr fontId="10"/>
  </si>
  <si>
    <t xml:space="preserve">0584- (家族宅)
090-3835-6589 </t>
    <phoneticPr fontId="10"/>
  </si>
  <si>
    <t xml:space="preserve">0584-22-3065 (家族宅)
090-8955-6075 </t>
    <phoneticPr fontId="10"/>
  </si>
  <si>
    <t>●ヒヤリハット報告</t>
    <rPh sb="7" eb="9">
      <t>ホウコク</t>
    </rPh>
    <phoneticPr fontId="18"/>
  </si>
  <si>
    <t>tattatararira@live.jp</t>
    <phoneticPr fontId="10"/>
  </si>
  <si>
    <t>緊急連絡先TEL＆
本人連絡TEL
ココヘリNo.</t>
    <rPh sb="0" eb="2">
      <t>キンキュウ</t>
    </rPh>
    <rPh sb="2" eb="5">
      <t>レンラクサキ</t>
    </rPh>
    <rPh sb="10" eb="12">
      <t>ホンニン</t>
    </rPh>
    <rPh sb="12" eb="14">
      <t>レンラク</t>
    </rPh>
    <phoneticPr fontId="16"/>
  </si>
  <si>
    <t>Ｂ</t>
    <phoneticPr fontId="10"/>
  </si>
  <si>
    <t>車種</t>
    <rPh sb="0" eb="2">
      <t>ｼｬｼｭ</t>
    </rPh>
    <phoneticPr fontId="15" type="halfwidthKatakana"/>
  </si>
  <si>
    <t>カラー</t>
    <phoneticPr fontId="15" type="halfwidthKatakana"/>
  </si>
  <si>
    <t>No.</t>
    <phoneticPr fontId="15" type="halfwidthKatakana"/>
  </si>
  <si>
    <t>使用車両の所有者</t>
    <rPh sb="0" eb="2">
      <t>シヨウ</t>
    </rPh>
    <rPh sb="2" eb="4">
      <t>シャリョウ</t>
    </rPh>
    <rPh sb="5" eb="8">
      <t>ショユウシャ</t>
    </rPh>
    <phoneticPr fontId="2"/>
  </si>
  <si>
    <t>クラウン</t>
    <phoneticPr fontId="10"/>
  </si>
  <si>
    <t>白</t>
    <rPh sb="0" eb="1">
      <t>シロ</t>
    </rPh>
    <phoneticPr fontId="10"/>
  </si>
  <si>
    <t>車種</t>
    <rPh sb="0" eb="2">
      <t>シャシュ</t>
    </rPh>
    <phoneticPr fontId="10"/>
  </si>
  <si>
    <t>カラー</t>
    <phoneticPr fontId="10"/>
  </si>
  <si>
    <t>下4桁No.</t>
    <rPh sb="0" eb="1">
      <t>シモ</t>
    </rPh>
    <rPh sb="2" eb="3">
      <t>ケタ</t>
    </rPh>
    <phoneticPr fontId="10"/>
  </si>
  <si>
    <t xml:space="preserve">0585-45-7419 (家族宅)
090-6610-8436
</t>
    <phoneticPr fontId="10"/>
  </si>
  <si>
    <t>ノア</t>
    <phoneticPr fontId="10"/>
  </si>
  <si>
    <t>グレー</t>
    <phoneticPr fontId="10"/>
  </si>
  <si>
    <t>ヴェゼル</t>
    <phoneticPr fontId="10"/>
  </si>
  <si>
    <t>シルバー</t>
    <phoneticPr fontId="10"/>
  </si>
  <si>
    <t>デリカＤ2</t>
    <phoneticPr fontId="10"/>
  </si>
  <si>
    <t>川合　昇</t>
    <rPh sb="0" eb="2">
      <t>カワイ</t>
    </rPh>
    <rPh sb="3" eb="4">
      <t>ノボル</t>
    </rPh>
    <phoneticPr fontId="10"/>
  </si>
  <si>
    <t>緊急連絡先挿入用</t>
    <rPh sb="0" eb="2">
      <t>キンキュウ</t>
    </rPh>
    <rPh sb="2" eb="5">
      <t>レンラクサキ</t>
    </rPh>
    <rPh sb="5" eb="7">
      <t>ソウニュウ</t>
    </rPh>
    <rPh sb="7" eb="8">
      <t>ヨウ</t>
    </rPh>
    <phoneticPr fontId="10"/>
  </si>
  <si>
    <t>・090-8573-3016</t>
  </si>
  <si>
    <t>080-6807-6388（家族携帯）
080-5075-4024</t>
    <phoneticPr fontId="10"/>
  </si>
  <si>
    <t>・090-6076-2681</t>
    <phoneticPr fontId="10"/>
  </si>
  <si>
    <t>・090-9182-7007</t>
    <phoneticPr fontId="10"/>
  </si>
  <si>
    <t>・0586-44-3334 (自宅) 
・090-9893-0248</t>
    <rPh sb="15" eb="17">
      <t>ジタク</t>
    </rPh>
    <phoneticPr fontId="16"/>
  </si>
  <si>
    <t>・0584-55-0823 (自宅) 
・090-8336-0426</t>
    <rPh sb="15" eb="17">
      <t>ジタク</t>
    </rPh>
    <phoneticPr fontId="16"/>
  </si>
  <si>
    <t>・058-253-2128 (家族宅) 
・090-2616-0837</t>
    <phoneticPr fontId="10"/>
  </si>
  <si>
    <t>・080-5159-6157</t>
    <phoneticPr fontId="16"/>
  </si>
  <si>
    <t>・090-1826-2364</t>
  </si>
  <si>
    <t>・0584-55-1712 (自宅) 
・090-1624-8309</t>
    <rPh sb="15" eb="17">
      <t>ジタク</t>
    </rPh>
    <phoneticPr fontId="10"/>
  </si>
  <si>
    <t>・0584-92-0883 (自宅) 
・080-5116-3670</t>
    <rPh sb="15" eb="17">
      <t>ジタク</t>
    </rPh>
    <phoneticPr fontId="16"/>
  </si>
  <si>
    <t>・0584-71-1406 (自宅) 
・090-8952-2617</t>
    <rPh sb="15" eb="16">
      <t>ジ</t>
    </rPh>
    <phoneticPr fontId="16"/>
  </si>
  <si>
    <t>・090-1275-2508 (家族携帯) 
・090-9269-1167</t>
    <phoneticPr fontId="10"/>
  </si>
  <si>
    <t>・090-9911-4087</t>
  </si>
  <si>
    <t>・0585-45-7419 (自宅) 
・090-6610-8436</t>
    <rPh sb="15" eb="16">
      <t>ジ</t>
    </rPh>
    <phoneticPr fontId="16"/>
  </si>
  <si>
    <t>・0585-32-3916 (自宅) 
・090-8072-5198</t>
    <rPh sb="15" eb="17">
      <t>ジタク</t>
    </rPh>
    <phoneticPr fontId="16"/>
  </si>
  <si>
    <t>・0585-45-5470 (自宅) 
・090-6587-5052</t>
    <rPh sb="15" eb="16">
      <t>ジ</t>
    </rPh>
    <phoneticPr fontId="16"/>
  </si>
  <si>
    <t>0586-44-1321（自宅）
090-8333-1932</t>
    <rPh sb="13" eb="15">
      <t>ジタク</t>
    </rPh>
    <phoneticPr fontId="16"/>
  </si>
  <si>
    <t>・0584-47-2854 (自宅) 
・090-6760-4374</t>
    <rPh sb="15" eb="16">
      <t>ジ</t>
    </rPh>
    <phoneticPr fontId="16"/>
  </si>
  <si>
    <t>・090-4407-9226 (家族携帯) 
・090-8188-6630</t>
    <phoneticPr fontId="10"/>
  </si>
  <si>
    <t>・058-392-8773 (自宅) 
・090-9895-0521</t>
    <rPh sb="15" eb="17">
      <t>ジタク</t>
    </rPh>
    <phoneticPr fontId="16"/>
  </si>
  <si>
    <t>・0584-64-2582 (自宅) 
・080-1612-2291</t>
    <rPh sb="15" eb="16">
      <t>ジ</t>
    </rPh>
    <phoneticPr fontId="16"/>
  </si>
  <si>
    <t>・0584-64-2582 (自宅) 
・090-4188-2977</t>
    <rPh sb="15" eb="16">
      <t>ジ</t>
    </rPh>
    <phoneticPr fontId="16"/>
  </si>
  <si>
    <t>・090-1283-7946</t>
    <phoneticPr fontId="10"/>
  </si>
  <si>
    <t>・080-1552-8538 (家族携帯） 
・090-5638-0710</t>
    <phoneticPr fontId="10"/>
  </si>
  <si>
    <t>・0584-78-2261 (自宅) 
・090-7601-1241</t>
    <rPh sb="15" eb="16">
      <t>ジ</t>
    </rPh>
    <phoneticPr fontId="16"/>
  </si>
  <si>
    <t>・0585-23-1676 (自宅) 
・090-1834-8838</t>
    <rPh sb="15" eb="16">
      <t>ジ</t>
    </rPh>
    <phoneticPr fontId="16"/>
  </si>
  <si>
    <t>・058-382-5648 (家族宅) 
・080-5160-4856</t>
  </si>
  <si>
    <t>・090-8153-4607</t>
    <phoneticPr fontId="10"/>
  </si>
  <si>
    <t xml:space="preserve">・0562-93-5727 (自宅)   </t>
    <rPh sb="15" eb="17">
      <t>ジタク</t>
    </rPh>
    <phoneticPr fontId="10"/>
  </si>
  <si>
    <t>・080-5448-0015</t>
    <phoneticPr fontId="10"/>
  </si>
  <si>
    <t>・090-8670-3566</t>
    <phoneticPr fontId="10"/>
  </si>
  <si>
    <t>・090-7671-8198</t>
    <phoneticPr fontId="10"/>
  </si>
  <si>
    <t>・090-9939-8524（家族携帯） 
・090-1784-3619</t>
    <phoneticPr fontId="10"/>
  </si>
  <si>
    <t>・080-3241-0744</t>
    <phoneticPr fontId="10"/>
  </si>
  <si>
    <t>・090-8862-0250</t>
    <phoneticPr fontId="10"/>
  </si>
  <si>
    <t>・058-273-7940 (自宅) 
・090-1833-5083</t>
    <rPh sb="15" eb="17">
      <t>ジタク</t>
    </rPh>
    <phoneticPr fontId="10"/>
  </si>
  <si>
    <t>・0585-45-5715 (自宅) 
・080-3282-6512</t>
    <rPh sb="15" eb="16">
      <t>ジ</t>
    </rPh>
    <phoneticPr fontId="10"/>
  </si>
  <si>
    <t>・0584-89-2654 (家族宅) 
・090-1479-0519</t>
    <phoneticPr fontId="10"/>
  </si>
  <si>
    <t>・0584-73-8440 (自宅) 
・090-9936-7423</t>
    <rPh sb="15" eb="16">
      <t>ジ</t>
    </rPh>
    <phoneticPr fontId="16"/>
  </si>
  <si>
    <t>・0584-64-6015 (自宅) 
・090-1291-3171</t>
    <rPh sb="15" eb="16">
      <t>ジ</t>
    </rPh>
    <phoneticPr fontId="16"/>
  </si>
  <si>
    <t>・0584-64-2551 (自宅) 
・080-3313-3737　　　</t>
    <rPh sb="15" eb="16">
      <t>ジ</t>
    </rPh>
    <phoneticPr fontId="10"/>
  </si>
  <si>
    <t>・0584-22-3065 (家族宅) 
・090-8955-6075</t>
    <phoneticPr fontId="10"/>
  </si>
  <si>
    <t>・058-846-4189 (家族宅) 
・090-5878-3170</t>
    <phoneticPr fontId="10"/>
  </si>
  <si>
    <t>・0584-22-1612 （家族） 
・090-7688-7400</t>
    <phoneticPr fontId="10"/>
  </si>
  <si>
    <t>・0584-78-4723 (家族宅） 
・080-5143-1928</t>
    <phoneticPr fontId="10"/>
  </si>
  <si>
    <t>058-234-1818(家族宅)
090-8321-4808</t>
    <phoneticPr fontId="10"/>
  </si>
  <si>
    <t>岩登り</t>
    <rPh sb="0" eb="2">
      <t>ｲﾜﾉﾎﾞ</t>
    </rPh>
    <phoneticPr fontId="15" type="halfwidthKatakana"/>
  </si>
  <si>
    <t>シャトル</t>
    <phoneticPr fontId="10"/>
  </si>
  <si>
    <t>黒</t>
    <rPh sb="0" eb="1">
      <t>クロ</t>
    </rPh>
    <phoneticPr fontId="10"/>
  </si>
  <si>
    <t>プリウスα</t>
    <phoneticPr fontId="10"/>
  </si>
  <si>
    <t>ガンメタ</t>
    <phoneticPr fontId="10"/>
  </si>
  <si>
    <t>フォレスター</t>
    <phoneticPr fontId="10"/>
  </si>
  <si>
    <t>濃紺</t>
    <rPh sb="0" eb="2">
      <t>ノウコン</t>
    </rPh>
    <phoneticPr fontId="10"/>
  </si>
  <si>
    <t>岸野　明代</t>
    <rPh sb="0" eb="2">
      <t>キシノ</t>
    </rPh>
    <rPh sb="3" eb="5">
      <t>アキヨ</t>
    </rPh>
    <phoneticPr fontId="10"/>
  </si>
  <si>
    <t>瑞穂市別府2258 ビレッジハウス穂積 1-207</t>
    <rPh sb="0" eb="2">
      <t>ミズホ</t>
    </rPh>
    <rPh sb="2" eb="3">
      <t>シ</t>
    </rPh>
    <rPh sb="3" eb="5">
      <t>ベップ</t>
    </rPh>
    <rPh sb="17" eb="19">
      <t>ホズミ</t>
    </rPh>
    <phoneticPr fontId="16"/>
  </si>
  <si>
    <t>akiyo19601014@gmail.com</t>
    <phoneticPr fontId="10"/>
  </si>
  <si>
    <t>毎日屋アパート101号室</t>
    <phoneticPr fontId="1" type="halfwidthKatakana"/>
  </si>
  <si>
    <t>山     域</t>
    <phoneticPr fontId="1" type="halfwidthKatakana"/>
  </si>
  <si>
    <t>無し</t>
    <rPh sb="0" eb="1">
      <t>ﾅ</t>
    </rPh>
    <phoneticPr fontId="1" type="halfwidthKatakana"/>
  </si>
  <si>
    <t>集合場所・時間：</t>
  </si>
  <si>
    <t>090-2260-0325 (友人携帯)
090-1784-0561</t>
    <rPh sb="15" eb="17">
      <t>ユウジン</t>
    </rPh>
    <rPh sb="17" eb="19">
      <t>ケイタイ</t>
    </rPh>
    <phoneticPr fontId="10"/>
  </si>
  <si>
    <t>058-234-1818(家族宅)
090-8321-4808
ｺｺﾍﾘNo.：0041F0-113</t>
    <rPh sb="15" eb="16">
      <t>タク</t>
    </rPh>
    <phoneticPr fontId="10"/>
  </si>
  <si>
    <t>090-4407-9226 (家族携帯)
090-8188-6630
ｺｺﾍﾘNo.：0025B8-023</t>
    <rPh sb="17" eb="19">
      <t>ケイタイ</t>
    </rPh>
    <phoneticPr fontId="16"/>
  </si>
  <si>
    <t>058-273-7940 (家族宅)
090-1833-5083
ｺｺﾍﾘNo.：0034A0-061</t>
    <rPh sb="14" eb="16">
      <t>カゾク</t>
    </rPh>
    <rPh sb="16" eb="17">
      <t>タク</t>
    </rPh>
    <phoneticPr fontId="10"/>
  </si>
  <si>
    <t>0584-34-3708 (家族宅)
090-8670-3566
ｺｺﾍﾘNo.：0025B8-004</t>
    <phoneticPr fontId="10"/>
  </si>
  <si>
    <t>kawai.5603@icloud.com
kawai560317@gmail.com</t>
    <phoneticPr fontId="10"/>
  </si>
  <si>
    <t>0585-32-3916
090-8072-5198
ｺｺﾍﾘNo.：003360-012</t>
    <phoneticPr fontId="16"/>
  </si>
  <si>
    <t>058-232-6736 (家族宅)
090-9911-4087</t>
    <phoneticPr fontId="10"/>
  </si>
  <si>
    <t>090-1275-2508 (家族携帯)
080-9832-4068</t>
    <phoneticPr fontId="10"/>
  </si>
  <si>
    <t>山田  收</t>
    <rPh sb="0" eb="2">
      <t>ヤマダ</t>
    </rPh>
    <rPh sb="4" eb="5">
      <t>オサム</t>
    </rPh>
    <phoneticPr fontId="10"/>
  </si>
  <si>
    <t>松久　誠司</t>
    <rPh sb="0" eb="2">
      <t>マツヒサ</t>
    </rPh>
    <rPh sb="3" eb="5">
      <t>セイジ</t>
    </rPh>
    <phoneticPr fontId="10"/>
  </si>
  <si>
    <t>A</t>
    <phoneticPr fontId="10"/>
  </si>
  <si>
    <t>揖斐郡大野町松山104-1</t>
    <rPh sb="6" eb="8">
      <t>マツヤマ</t>
    </rPh>
    <phoneticPr fontId="16"/>
  </si>
  <si>
    <t>0585-32-2282(家族宅)
090-7036-9940</t>
    <rPh sb="13" eb="15">
      <t>カゾク</t>
    </rPh>
    <rPh sb="15" eb="16">
      <t>タク</t>
    </rPh>
    <phoneticPr fontId="10"/>
  </si>
  <si>
    <t>bonsiio-286-saru-39-6800@docomo.ne.jp
fa24357@pa2.so-ne.jp</t>
    <phoneticPr fontId="10"/>
  </si>
  <si>
    <t>2024.04.01</t>
    <phoneticPr fontId="10"/>
  </si>
  <si>
    <t>田中　千博</t>
    <rPh sb="3" eb="5">
      <t>チヒロ</t>
    </rPh>
    <phoneticPr fontId="16"/>
  </si>
  <si>
    <t>男</t>
    <rPh sb="0" eb="1">
      <t>オトコ</t>
    </rPh>
    <phoneticPr fontId="10"/>
  </si>
  <si>
    <t>B</t>
    <phoneticPr fontId="10"/>
  </si>
  <si>
    <t>各務原市緑苑南4-137</t>
    <rPh sb="0" eb="4">
      <t>カカミガハラシ</t>
    </rPh>
    <rPh sb="4" eb="6">
      <t>リョクエン</t>
    </rPh>
    <rPh sb="6" eb="7">
      <t>ミナミ</t>
    </rPh>
    <phoneticPr fontId="10"/>
  </si>
  <si>
    <t>090-9021-1990(家族携帯)
090-7438-2243</t>
    <rPh sb="14" eb="16">
      <t>カゾク</t>
    </rPh>
    <rPh sb="16" eb="18">
      <t>ケイタイ</t>
    </rPh>
    <phoneticPr fontId="10"/>
  </si>
  <si>
    <t>chchchrororo5588@docomo.ne.jp</t>
    <phoneticPr fontId="10"/>
  </si>
  <si>
    <t>岐阜市柳津町丸野５－５１－１　グロワール２０６号</t>
    <rPh sb="0" eb="24">
      <t>マルエイイマオ</t>
    </rPh>
    <phoneticPr fontId="10"/>
  </si>
  <si>
    <t>揖斐郡大野町公郷１５８５</t>
    <phoneticPr fontId="10"/>
  </si>
  <si>
    <t>0585-32-3167 (家族宅）
090-7617-8231</t>
    <rPh sb="16" eb="17">
      <t>タク</t>
    </rPh>
    <phoneticPr fontId="10"/>
  </si>
  <si>
    <t>new.uyauya-bird.0103@docomo.ne.jp</t>
    <phoneticPr fontId="10"/>
  </si>
  <si>
    <t>・0585-32-3167 (家族宅）
・090-7617-8231</t>
    <phoneticPr fontId="10"/>
  </si>
  <si>
    <t>服部　真之</t>
    <phoneticPr fontId="16"/>
  </si>
  <si>
    <t>岐阜市大菅北２０番２号</t>
    <rPh sb="0" eb="11">
      <t>クツカケタケハナチョウアラハタ</t>
    </rPh>
    <phoneticPr fontId="2"/>
  </si>
  <si>
    <t xml:space="preserve">090-8169-5505 (家族携帯)
090-5863-0919  </t>
    <rPh sb="17" eb="19">
      <t>ケイタイカゾクタク</t>
    </rPh>
    <phoneticPr fontId="10"/>
  </si>
  <si>
    <t>mi0118yo501@gmail.com</t>
    <phoneticPr fontId="10"/>
  </si>
  <si>
    <t xml:space="preserve">・090-8169-5505 (家族携帯)
・090-5863-0919 </t>
    <phoneticPr fontId="10"/>
  </si>
  <si>
    <t>2024年度</t>
    <rPh sb="4" eb="6">
      <t>ネンド</t>
    </rPh>
    <phoneticPr fontId="10"/>
  </si>
  <si>
    <t>●山行形態</t>
    <rPh sb="3" eb="5">
      <t>ケイタイ</t>
    </rPh>
    <phoneticPr fontId="10"/>
  </si>
  <si>
    <t>鳥本恭子</t>
    <phoneticPr fontId="10"/>
  </si>
  <si>
    <t>乗鞍岳（3,026m）</t>
  </si>
  <si>
    <t>甲信越（槍・穂高・乗鞍）</t>
  </si>
  <si>
    <t>　　2024　年　05 月　03 日（金）</t>
    <rPh sb="19" eb="20">
      <t>ｷﾝ</t>
    </rPh>
    <phoneticPr fontId="16" type="halfwidthKatakana"/>
  </si>
  <si>
    <t>リベンジ山行（位ヶ原山荘ピストン）</t>
    <rPh sb="4" eb="6">
      <t>ﾔﾏｲｷ</t>
    </rPh>
    <rPh sb="7" eb="10">
      <t>ｸﾗｲｶﾞﾊﾗ</t>
    </rPh>
    <rPh sb="10" eb="12">
      <t>ｻﾝｿｳ</t>
    </rPh>
    <phoneticPr fontId="16" type="halfwidthKatakana"/>
  </si>
  <si>
    <t>　21:00ごろ</t>
  </si>
  <si>
    <t>タント</t>
  </si>
  <si>
    <t>ガンメタ</t>
  </si>
  <si>
    <t>朝食（ １ ）食分 ・昼食（ １ ）食分 ・夕食（ ０ ）食分　　　</t>
    <phoneticPr fontId="2"/>
  </si>
  <si>
    <t>（ １ ）食分</t>
    <phoneticPr fontId="2"/>
  </si>
  <si>
    <t>○</t>
  </si>
  <si>
    <t>－</t>
  </si>
  <si>
    <t>△</t>
  </si>
  <si>
    <t>現金（約　15,000円）</t>
    <rPh sb="0" eb="2">
      <t>ゲンキン</t>
    </rPh>
    <rPh sb="3" eb="4">
      <t>ヤク</t>
    </rPh>
    <rPh sb="11" eb="12">
      <t>エン</t>
    </rPh>
    <phoneticPr fontId="10"/>
  </si>
  <si>
    <t>石原</t>
  </si>
  <si>
    <t>バッテリー</t>
  </si>
  <si>
    <t>●乗鞍岳春山バス（2023年は、04月29日～参考）</t>
  </si>
  <si>
    <t>一日５本</t>
  </si>
  <si>
    <t>始発　観光センター：8:30　9:30</t>
  </si>
  <si>
    <t>　　　三本滝　　　：8:45　9:45</t>
  </si>
  <si>
    <t>　　　位ヶ原山荘　：9:05　10:05</t>
  </si>
  <si>
    <t>最終　位ヶ原山荘　：15:24（他参考：12:39、13:24）</t>
  </si>
  <si>
    <t>乗鞍高原（休暇村・三本滝どこからも）～位ヶ原山荘前,大雪渓・肩の小屋口　</t>
  </si>
  <si>
    <t>●[車移動]</t>
  </si>
  <si>
    <t>岐阜県庁⇒三本滝レストハウス</t>
  </si>
  <si>
    <t>・東海北陸道経由：3時間10分（3:30～6:40）or（4:30～7:40）</t>
  </si>
  <si>
    <t>・中央道経由：3時間44分（3:30～7:14）or（4:30～8:14）</t>
  </si>
  <si>
    <t>●乗鞍高原観光センター</t>
  </si>
  <si>
    <t>乗鞍観光センター駐車場（標高:1,460m）５月始め7℃～9℃</t>
  </si>
  <si>
    <t>〒390-1520</t>
  </si>
  <si>
    <t>長野県松本市安曇乗鞍高原４３０６－５</t>
  </si>
  <si>
    <t>中部山岳国立公園 松本市乗鞍観光センター</t>
  </si>
  <si>
    <t>tel ０２６３－９３－２３２６</t>
  </si>
  <si>
    <t>営業時間　8：15～16：30</t>
  </si>
  <si>
    <t>定休日　　7月中旬～10月末・・・無休</t>
  </si>
  <si>
    <t>　　　　　4～7月中旬・・・・・・水曜日他</t>
  </si>
  <si>
    <t>エスケープルート（具体的に記入）　　　　　　　　　1.　往路を戻る
※肩の小屋まで行くと少し時間と距離＋α</t>
    <rPh sb="9" eb="11">
      <t>ｸﾞﾀｲ</t>
    </rPh>
    <rPh sb="11" eb="15">
      <t>ﾃｷﾆｷﾆｭｳ</t>
    </rPh>
    <rPh sb="28" eb="30">
      <t>ｵｳﾛ</t>
    </rPh>
    <rPh sb="31" eb="32">
      <t>ﾓﾄﾞ</t>
    </rPh>
    <rPh sb="36" eb="37">
      <t>ｶﾀ</t>
    </rPh>
    <rPh sb="38" eb="40">
      <t>ｺﾔ</t>
    </rPh>
    <rPh sb="42" eb="43">
      <t>ｲ</t>
    </rPh>
    <rPh sb="45" eb="46">
      <t>ｽｺ</t>
    </rPh>
    <rPh sb="47" eb="49">
      <t>ｼﾞｶﾝ</t>
    </rPh>
    <rPh sb="50" eb="52">
      <t>ｷｮﾘ</t>
    </rPh>
    <phoneticPr fontId="15" type="halfwidthKatakana"/>
  </si>
  <si>
    <t>下山開始時刻：　11:20</t>
    <phoneticPr fontId="2"/>
  </si>
  <si>
    <t>下山報告予定時刻：　15:30</t>
    <rPh sb="0" eb="2">
      <t>ｹﾞｻﾞﾝ</t>
    </rPh>
    <rPh sb="2" eb="4">
      <t>ﾎｳｺｸ</t>
    </rPh>
    <rPh sb="4" eb="6">
      <t>ﾖﾃｲ</t>
    </rPh>
    <rPh sb="6" eb="8">
      <t>ｼﾞｺｸ</t>
    </rPh>
    <phoneticPr fontId="15" type="halfwidthKatakana"/>
  </si>
  <si>
    <t>田中</t>
    <rPh sb="0" eb="2">
      <t>ﾀﾅｶ</t>
    </rPh>
    <phoneticPr fontId="15" type="halfwidthKatakana"/>
  </si>
  <si>
    <t>大人往復  3,900円</t>
    <phoneticPr fontId="2"/>
  </si>
  <si>
    <t>小人往復   1,950円</t>
    <phoneticPr fontId="2"/>
  </si>
  <si>
    <t>+協力金　100円</t>
    <rPh sb="1" eb="4">
      <t>キョウリョクキン</t>
    </rPh>
    <rPh sb="8" eb="9">
      <t>エン</t>
    </rPh>
    <phoneticPr fontId="2"/>
  </si>
  <si>
    <t>料金（2024年）</t>
    <phoneticPr fontId="2"/>
  </si>
  <si>
    <r>
      <t xml:space="preserve">（夏コースで計画）
</t>
    </r>
    <r>
      <rPr>
        <sz val="11"/>
        <color rgb="FFFF0000"/>
        <rFont val="ＭＳ Ｐゴシック"/>
        <family val="3"/>
        <charset val="128"/>
      </rPr>
      <t>山県市役所4:00…三本滝8:45（40分）</t>
    </r>
    <r>
      <rPr>
        <sz val="11"/>
        <rFont val="ＭＳ Ｐゴシック"/>
        <family val="3"/>
        <charset val="128"/>
      </rPr>
      <t>（春山バス）…</t>
    </r>
    <r>
      <rPr>
        <sz val="11"/>
        <color rgb="FFFF0000"/>
        <rFont val="ＭＳ Ｐゴシック"/>
        <family val="3"/>
        <charset val="128"/>
      </rPr>
      <t>9:05</t>
    </r>
    <r>
      <rPr>
        <sz val="11"/>
        <rFont val="ＭＳ Ｐゴシック"/>
        <family val="3"/>
        <charset val="128"/>
      </rPr>
      <t>位ヶ原山荘</t>
    </r>
    <r>
      <rPr>
        <sz val="11"/>
        <color rgb="FFFF0000"/>
        <rFont val="ＭＳ Ｐゴシック"/>
        <family val="3"/>
        <charset val="128"/>
      </rPr>
      <t>9:30</t>
    </r>
    <r>
      <rPr>
        <sz val="11"/>
        <rFont val="ＭＳ Ｐゴシック"/>
        <family val="3"/>
        <charset val="128"/>
      </rPr>
      <t>（130分）
　⇒</t>
    </r>
    <r>
      <rPr>
        <sz val="11"/>
        <color rgb="FFFF0000"/>
        <rFont val="ＭＳ Ｐゴシック"/>
        <family val="3"/>
        <charset val="128"/>
      </rPr>
      <t>11:40</t>
    </r>
    <r>
      <rPr>
        <sz val="11"/>
        <rFont val="ＭＳ Ｐゴシック"/>
        <family val="3"/>
        <charset val="128"/>
      </rPr>
      <t>乗鞍岳頂上小屋（10分）⇒</t>
    </r>
    <r>
      <rPr>
        <sz val="11"/>
        <color rgb="FFFF0000"/>
        <rFont val="ＭＳ Ｐゴシック"/>
        <family val="3"/>
        <charset val="128"/>
      </rPr>
      <t>11:50</t>
    </r>
    <r>
      <rPr>
        <sz val="11"/>
        <rFont val="ＭＳ Ｐゴシック"/>
        <family val="3"/>
        <charset val="128"/>
      </rPr>
      <t>乗鞍岳▲（3,025m）（昼食）</t>
    </r>
    <r>
      <rPr>
        <sz val="11"/>
        <color rgb="FFFF0000"/>
        <rFont val="ＭＳ Ｐゴシック"/>
        <family val="3"/>
        <charset val="128"/>
      </rPr>
      <t>12:20</t>
    </r>
    <r>
      <rPr>
        <sz val="11"/>
        <rFont val="ＭＳ Ｐゴシック"/>
        <family val="3"/>
        <charset val="128"/>
      </rPr>
      <t>（10分）
　⇒</t>
    </r>
    <r>
      <rPr>
        <sz val="11"/>
        <color rgb="FFFF0000"/>
        <rFont val="ＭＳ Ｐゴシック"/>
        <family val="3"/>
        <charset val="128"/>
      </rPr>
      <t>12:30</t>
    </r>
    <r>
      <rPr>
        <sz val="11"/>
        <rFont val="ＭＳ Ｐゴシック"/>
        <family val="3"/>
        <charset val="128"/>
      </rPr>
      <t>乗鞍岳頂上小屋（30分）　⇒</t>
    </r>
    <r>
      <rPr>
        <sz val="11"/>
        <color rgb="FFFF0000"/>
        <rFont val="ＭＳ Ｐゴシック"/>
        <family val="3"/>
        <charset val="128"/>
      </rPr>
      <t>13:00</t>
    </r>
    <r>
      <rPr>
        <sz val="11"/>
        <rFont val="ＭＳ Ｐゴシック"/>
        <family val="3"/>
        <charset val="128"/>
      </rPr>
      <t>肩の小屋</t>
    </r>
    <r>
      <rPr>
        <sz val="11"/>
        <color rgb="FFFF0000"/>
        <rFont val="ＭＳ Ｐゴシック"/>
        <family val="3"/>
        <charset val="128"/>
      </rPr>
      <t>13:10</t>
    </r>
    <r>
      <rPr>
        <sz val="11"/>
        <rFont val="ＭＳ Ｐゴシック"/>
        <family val="3"/>
        <charset val="128"/>
      </rPr>
      <t>（30分）⇒</t>
    </r>
    <r>
      <rPr>
        <sz val="11"/>
        <color rgb="FFFF0000"/>
        <rFont val="ＭＳ Ｐゴシック"/>
        <family val="3"/>
        <charset val="128"/>
      </rPr>
      <t>13:40</t>
    </r>
    <r>
      <rPr>
        <sz val="11"/>
        <rFont val="ＭＳ Ｐゴシック"/>
        <family val="3"/>
        <charset val="128"/>
      </rPr>
      <t>肩の小屋口（30分）
　⇒</t>
    </r>
    <r>
      <rPr>
        <sz val="11"/>
        <color rgb="FFFF0000"/>
        <rFont val="ＭＳ Ｐゴシック"/>
        <family val="3"/>
        <charset val="128"/>
      </rPr>
      <t>14:10</t>
    </r>
    <r>
      <rPr>
        <sz val="11"/>
        <rFont val="ＭＳ Ｐゴシック"/>
        <family val="3"/>
        <charset val="128"/>
      </rPr>
      <t>位ヶ原山荘</t>
    </r>
    <r>
      <rPr>
        <sz val="11"/>
        <color rgb="FFFF0000"/>
        <rFont val="ＭＳ Ｐゴシック"/>
        <family val="3"/>
        <charset val="128"/>
      </rPr>
      <t>15:24</t>
    </r>
    <r>
      <rPr>
        <sz val="11"/>
        <rFont val="ＭＳ Ｐゴシック"/>
        <family val="3"/>
        <charset val="128"/>
      </rPr>
      <t>（40分）（春山バス）
　…</t>
    </r>
    <r>
      <rPr>
        <sz val="11"/>
        <color rgb="FFFF0000"/>
        <rFont val="ＭＳ Ｐゴシック"/>
        <family val="3"/>
        <charset val="128"/>
      </rPr>
      <t>15:46三本滝…20:00山県市役所</t>
    </r>
    <r>
      <rPr>
        <sz val="11"/>
        <rFont val="ＭＳ Ｐゴシック"/>
        <family val="3"/>
        <charset val="128"/>
      </rPr>
      <t xml:space="preserve">
（登り：140分（2:20）、降り：100分（1:40）、休憩：40分、総計：4:40）
　※春山バスが２時間に１本なので、時間に注意し時間調整しながら下山します。
</t>
    </r>
    <r>
      <rPr>
        <sz val="11"/>
        <color rgb="FFFF0000"/>
        <rFont val="ＭＳ Ｐゴシック"/>
        <family val="3"/>
        <charset val="128"/>
      </rPr>
      <t>注）山県市役所に待ち合わせ場所変更（岐阜県庁が夜間閉鎖の為）</t>
    </r>
    <rPh sb="10" eb="12">
      <t>ﾔﾏｶﾞﾀ</t>
    </rPh>
    <rPh sb="12" eb="15">
      <t>ｼﾔｸｼｮ</t>
    </rPh>
    <rPh sb="20" eb="23">
      <t>ｻﾝﾎﾞﾝﾀｷ</t>
    </rPh>
    <rPh sb="303" eb="304">
      <t>ﾁｭｳ</t>
    </rPh>
    <rPh sb="305" eb="307">
      <t>ﾔﾏｶﾞﾀ</t>
    </rPh>
    <rPh sb="307" eb="310">
      <t>ｼﾔｸｼｮ</t>
    </rPh>
    <rPh sb="311" eb="312">
      <t>ﾏ</t>
    </rPh>
    <rPh sb="313" eb="314">
      <t>ｱ</t>
    </rPh>
    <rPh sb="316" eb="318">
      <t>ﾊﾞｼｮ</t>
    </rPh>
    <rPh sb="318" eb="320">
      <t>ﾍﾝｺｳ</t>
    </rPh>
    <rPh sb="331" eb="332">
      <t>ﾀﾒ</t>
    </rPh>
    <phoneticPr fontId="15" type="halfwidthKatakana"/>
  </si>
  <si>
    <r>
      <t>　</t>
    </r>
    <r>
      <rPr>
        <sz val="12"/>
        <color rgb="FFFF0000"/>
        <rFont val="ＭＳ Ｐゴシック"/>
        <family val="3"/>
        <charset val="128"/>
      </rPr>
      <t>4:00　山県市役所裏</t>
    </r>
    <rPh sb="11" eb="12">
      <t>ｳﾗ</t>
    </rPh>
    <phoneticPr fontId="15" type="halfwidthKatakana"/>
  </si>
  <si>
    <t>⇒　三本滝往復 3,000円</t>
    <rPh sb="2" eb="5">
      <t>サンボンダキ</t>
    </rPh>
    <rPh sb="5" eb="7">
      <t>オウフク</t>
    </rPh>
    <rPh sb="13" eb="14">
      <t>エン</t>
    </rPh>
    <phoneticPr fontId="2"/>
  </si>
  <si>
    <t>晴れ</t>
    <rPh sb="0" eb="1">
      <t>ハ</t>
    </rPh>
    <phoneticPr fontId="10"/>
  </si>
  <si>
    <t>・特に無し</t>
    <rPh sb="1" eb="2">
      <t>トク</t>
    </rPh>
    <rPh sb="3" eb="4">
      <t>ナ</t>
    </rPh>
    <phoneticPr fontId="10"/>
  </si>
  <si>
    <t>・三本滝から春山バス乗車できない場合は、観光センターへ戻る</t>
    <rPh sb="1" eb="4">
      <t>サンボンタキ</t>
    </rPh>
    <rPh sb="6" eb="8">
      <t>ハルヤマ</t>
    </rPh>
    <rPh sb="10" eb="12">
      <t>ジョウシャ</t>
    </rPh>
    <rPh sb="16" eb="18">
      <t>バアイ</t>
    </rPh>
    <rPh sb="20" eb="22">
      <t>カンコウ</t>
    </rPh>
    <rPh sb="27" eb="28">
      <t>モド</t>
    </rPh>
    <phoneticPr fontId="10"/>
  </si>
  <si>
    <t>・三本滝から春山バスに乗れるか不安だったが、始発バスは三本滝から２台、観光センターから３台の計５台が出た模様。三本滝から乗れたので\1000安くなった、三本滝から問題無く始発バスで乗れるように手配してくれるようだ</t>
    <rPh sb="1" eb="4">
      <t>サンボンタキ</t>
    </rPh>
    <rPh sb="6" eb="8">
      <t>ハルヤマ</t>
    </rPh>
    <rPh sb="11" eb="12">
      <t>ノ</t>
    </rPh>
    <rPh sb="15" eb="17">
      <t>フアン</t>
    </rPh>
    <rPh sb="22" eb="24">
      <t>シハツ</t>
    </rPh>
    <rPh sb="27" eb="30">
      <t>サンボンダキ</t>
    </rPh>
    <rPh sb="33" eb="34">
      <t>ダイ</t>
    </rPh>
    <rPh sb="35" eb="37">
      <t>カンコウ</t>
    </rPh>
    <rPh sb="44" eb="45">
      <t>ダイ</t>
    </rPh>
    <rPh sb="46" eb="47">
      <t>ケイ</t>
    </rPh>
    <rPh sb="48" eb="49">
      <t>ダイ</t>
    </rPh>
    <rPh sb="50" eb="51">
      <t>デ</t>
    </rPh>
    <rPh sb="52" eb="54">
      <t>モヨウ</t>
    </rPh>
    <rPh sb="55" eb="58">
      <t>サンボンタキ</t>
    </rPh>
    <rPh sb="60" eb="61">
      <t>ノ</t>
    </rPh>
    <rPh sb="70" eb="71">
      <t>ヤス</t>
    </rPh>
    <rPh sb="76" eb="79">
      <t>サンボンダキ</t>
    </rPh>
    <rPh sb="81" eb="83">
      <t>モンダイ</t>
    </rPh>
    <rPh sb="83" eb="84">
      <t>ナ</t>
    </rPh>
    <rPh sb="85" eb="87">
      <t>シハツ</t>
    </rPh>
    <rPh sb="90" eb="91">
      <t>ノ</t>
    </rPh>
    <rPh sb="96" eb="98">
      <t>テハイ</t>
    </rPh>
    <phoneticPr fontId="10"/>
  </si>
  <si>
    <t>日帰り　山行：4:24、休憩：0:54、合計：5:18、距離：5.5km、登り：672m、下り：671m
位ヶ原山荘9:23⇒12:04蚕玉岳（乗鞍）12:09⇒12:15乗鞍岳頂上小屋12:16
　⇒12:28乗鞍岳▲13:05⇒13:12乗鞍岳頂上小屋⇒13:18蚕玉岳（乗鞍）13:19
　⇒13:56肩の小屋口14:06⇒14:41位ヶ原山荘</t>
    <phoneticPr fontId="10"/>
  </si>
  <si>
    <t>・位ヶ原山荘へ登山計画書提出必須
・三本滝から春山バスの始発8:45に無事乗車し観光センターからの料金\4000が\1000安くなったが位ヶ原山荘に10分弱遅れの9:15過ぎに着いた。
・渋滞の簡易トイレ待ちをよそ目に早速登山口へ出だしはスキーヤーばかりでどんどん進んでいく、つぼ足で様子を見るがトレースは有るが雪は緩めワカンをつけるま必要は無いが滑るのでアイゼン装着してスタート、もう１０時前なので日差しと雪の照り返しで暑い、アウターなんて不要、これからどうなるのか？
・渋滞で進み100m単位で小休止しながら肩の口辺りで山頂アタック前の大休止（ワカンは不要なのでここででデポ）、皆の後を追いかけながら山頂アタックでも何時もの危険度は無し（トレース有りで雪が緩い）途中傾斜が急になるところは若干キックステップした方が滑らなかった、その後横移動するがここもトレース幅が有り何時もの急な細道では無かった、平らな場所で小休止しながら「蚕玉岳」に辿り着く。
・「蚕玉岳」の上は半分雪が無く後ろの「朝日岳」も「山頂方面」も半分雪が無い状態だった、でも何故か？何時もはドラゴンアイの「権現池」が雪で埋まっていた、雪の無い岩場をアイゼンで進み記念写真渋滞の山頂へ。皆の記念写真はなんとか雲が無い景色で撮れた、山頂は混むので手前の祠前で昼食をとりながら北アルプスや登ってきたルートを眺めた。
・下山もゆるゆるだったので登ってきたルートよりも傾斜の有る場所を降り肩の口辺りの道路で時間調整して位ヶ原山荘へ下山、最終バスが途中の道路で雪が崩れるアクシデントがあったがスコップ除去してもらいなんとかほぼ予定通りに三本滝へ降りた。
今日は天気(天気)にも恵まれ乗鞍岳の山頂アタックが出来ました。（川合）／乗鞍岳にこんなに良いコンディションで登れるとは思ってもないことでした。（長沢）／今年最後の雪山行けて楽しかったです。天気も良く景色もとても良く気持ちの良い山行でした（湯浅）／とても楽しかったです。顔が痛い！（吉田）</t>
    <rPh sb="7" eb="9">
      <t>トザン</t>
    </rPh>
    <rPh sb="9" eb="12">
      <t>ケイカクショ</t>
    </rPh>
    <rPh sb="12" eb="14">
      <t>テイシュツ</t>
    </rPh>
    <rPh sb="14" eb="16">
      <t>ヒッス</t>
    </rPh>
    <rPh sb="18" eb="21">
      <t>サンボンダキ</t>
    </rPh>
    <rPh sb="23" eb="25">
      <t>ハルヤマ</t>
    </rPh>
    <rPh sb="28" eb="30">
      <t>シハツ</t>
    </rPh>
    <rPh sb="35" eb="37">
      <t>ブジ</t>
    </rPh>
    <rPh sb="37" eb="39">
      <t>ジョウシャ</t>
    </rPh>
    <rPh sb="40" eb="42">
      <t>カンコウ</t>
    </rPh>
    <rPh sb="49" eb="51">
      <t>リョウキン</t>
    </rPh>
    <rPh sb="62" eb="63">
      <t>ヤス</t>
    </rPh>
    <rPh sb="68" eb="71">
      <t>クライガハラ</t>
    </rPh>
    <rPh sb="71" eb="73">
      <t>サンソウ</t>
    </rPh>
    <rPh sb="76" eb="77">
      <t>フン</t>
    </rPh>
    <rPh sb="77" eb="78">
      <t>ジャク</t>
    </rPh>
    <rPh sb="78" eb="79">
      <t>オク</t>
    </rPh>
    <rPh sb="85" eb="86">
      <t>ス</t>
    </rPh>
    <rPh sb="88" eb="89">
      <t>ツ</t>
    </rPh>
    <rPh sb="94" eb="96">
      <t>ジュウタイ</t>
    </rPh>
    <rPh sb="97" eb="99">
      <t>カンイ</t>
    </rPh>
    <rPh sb="102" eb="103">
      <t>マ</t>
    </rPh>
    <rPh sb="107" eb="108">
      <t>メ</t>
    </rPh>
    <rPh sb="109" eb="111">
      <t>サッソク</t>
    </rPh>
    <rPh sb="111" eb="114">
      <t>トザングチ</t>
    </rPh>
    <rPh sb="115" eb="116">
      <t>デ</t>
    </rPh>
    <rPh sb="132" eb="133">
      <t>スス</t>
    </rPh>
    <rPh sb="140" eb="141">
      <t>アシ</t>
    </rPh>
    <rPh sb="142" eb="144">
      <t>ヨウス</t>
    </rPh>
    <rPh sb="145" eb="146">
      <t>ミ</t>
    </rPh>
    <rPh sb="153" eb="154">
      <t>ア</t>
    </rPh>
    <rPh sb="156" eb="157">
      <t>ユキ</t>
    </rPh>
    <rPh sb="158" eb="159">
      <t>ユル</t>
    </rPh>
    <rPh sb="168" eb="170">
      <t>ヒツヨウ</t>
    </rPh>
    <rPh sb="171" eb="172">
      <t>ナ</t>
    </rPh>
    <rPh sb="174" eb="175">
      <t>スベ</t>
    </rPh>
    <rPh sb="182" eb="184">
      <t>ソウチャク</t>
    </rPh>
    <rPh sb="195" eb="196">
      <t>ジ</t>
    </rPh>
    <rPh sb="196" eb="197">
      <t>マエ</t>
    </rPh>
    <rPh sb="200" eb="202">
      <t>ヒザ</t>
    </rPh>
    <rPh sb="204" eb="205">
      <t>ユキ</t>
    </rPh>
    <rPh sb="206" eb="207">
      <t>テ</t>
    </rPh>
    <rPh sb="208" eb="209">
      <t>カエ</t>
    </rPh>
    <rPh sb="211" eb="212">
      <t>アツ</t>
    </rPh>
    <rPh sb="237" eb="239">
      <t>ジュウタイ</t>
    </rPh>
    <rPh sb="240" eb="241">
      <t>スス</t>
    </rPh>
    <rPh sb="246" eb="248">
      <t>タンイ</t>
    </rPh>
    <rPh sb="249" eb="250">
      <t>ショウ</t>
    </rPh>
    <rPh sb="250" eb="252">
      <t>キュウシ</t>
    </rPh>
    <rPh sb="256" eb="257">
      <t>カタ</t>
    </rPh>
    <rPh sb="258" eb="259">
      <t>クチ</t>
    </rPh>
    <rPh sb="259" eb="260">
      <t>アタ</t>
    </rPh>
    <rPh sb="262" eb="264">
      <t>サンチョウ</t>
    </rPh>
    <rPh sb="268" eb="269">
      <t>マエ</t>
    </rPh>
    <rPh sb="270" eb="273">
      <t>ダイキュウシ</t>
    </rPh>
    <rPh sb="278" eb="280">
      <t>フヨウ</t>
    </rPh>
    <rPh sb="291" eb="292">
      <t>ミンナ</t>
    </rPh>
    <rPh sb="293" eb="294">
      <t>アト</t>
    </rPh>
    <rPh sb="295" eb="296">
      <t>オ</t>
    </rPh>
    <rPh sb="302" eb="304">
      <t>サンチョウ</t>
    </rPh>
    <rPh sb="310" eb="312">
      <t>イツ</t>
    </rPh>
    <rPh sb="314" eb="317">
      <t>キケンド</t>
    </rPh>
    <rPh sb="318" eb="319">
      <t>ナ</t>
    </rPh>
    <rPh sb="325" eb="326">
      <t>ア</t>
    </rPh>
    <rPh sb="328" eb="329">
      <t>ユキ</t>
    </rPh>
    <rPh sb="330" eb="331">
      <t>ユル</t>
    </rPh>
    <rPh sb="333" eb="335">
      <t>トチュウ</t>
    </rPh>
    <rPh sb="335" eb="337">
      <t>ケイシャ</t>
    </rPh>
    <rPh sb="338" eb="339">
      <t>キュウ</t>
    </rPh>
    <rPh sb="346" eb="348">
      <t>ジャッカン</t>
    </rPh>
    <rPh sb="357" eb="358">
      <t>ホウ</t>
    </rPh>
    <rPh sb="359" eb="360">
      <t>スベ</t>
    </rPh>
    <rPh sb="368" eb="369">
      <t>アト</t>
    </rPh>
    <rPh sb="369" eb="372">
      <t>ヨコイドウ</t>
    </rPh>
    <rPh sb="382" eb="383">
      <t>ハバ</t>
    </rPh>
    <rPh sb="384" eb="385">
      <t>ア</t>
    </rPh>
    <rPh sb="386" eb="388">
      <t>イツ</t>
    </rPh>
    <rPh sb="390" eb="391">
      <t>キュウ</t>
    </rPh>
    <rPh sb="392" eb="394">
      <t>ホソミチ</t>
    </rPh>
    <rPh sb="396" eb="397">
      <t>ナ</t>
    </rPh>
    <rPh sb="401" eb="402">
      <t>タイ</t>
    </rPh>
    <rPh sb="404" eb="406">
      <t>バショ</t>
    </rPh>
    <rPh sb="407" eb="410">
      <t>ショウキュウシ</t>
    </rPh>
    <rPh sb="420" eb="421">
      <t>タド</t>
    </rPh>
    <rPh sb="422" eb="423">
      <t>ツ</t>
    </rPh>
    <rPh sb="433" eb="434">
      <t>ウエ</t>
    </rPh>
    <rPh sb="435" eb="437">
      <t>ハンブン</t>
    </rPh>
    <rPh sb="437" eb="438">
      <t>ユキ</t>
    </rPh>
    <rPh sb="439" eb="440">
      <t>ナ</t>
    </rPh>
    <rPh sb="441" eb="442">
      <t>ウシ</t>
    </rPh>
    <rPh sb="445" eb="448">
      <t>アサヒダケ</t>
    </rPh>
    <rPh sb="451" eb="453">
      <t>サンチョウ</t>
    </rPh>
    <rPh sb="453" eb="455">
      <t>ホウメン</t>
    </rPh>
    <rPh sb="457" eb="459">
      <t>ハンブン</t>
    </rPh>
    <rPh sb="459" eb="460">
      <t>ユキ</t>
    </rPh>
    <rPh sb="461" eb="462">
      <t>ナ</t>
    </rPh>
    <rPh sb="463" eb="465">
      <t>ジョウタイ</t>
    </rPh>
    <rPh sb="471" eb="473">
      <t>ナゼ</t>
    </rPh>
    <rPh sb="475" eb="477">
      <t>イツ</t>
    </rPh>
    <rPh sb="492" eb="493">
      <t>ユキ</t>
    </rPh>
    <rPh sb="494" eb="495">
      <t>ウ</t>
    </rPh>
    <rPh sb="501" eb="502">
      <t>ユキ</t>
    </rPh>
    <rPh sb="503" eb="504">
      <t>ナ</t>
    </rPh>
    <rPh sb="505" eb="507">
      <t>イワバ</t>
    </rPh>
    <rPh sb="513" eb="514">
      <t>スス</t>
    </rPh>
    <rPh sb="515" eb="519">
      <t>キネンシャシン</t>
    </rPh>
    <rPh sb="519" eb="521">
      <t>ジュウタイ</t>
    </rPh>
    <rPh sb="522" eb="524">
      <t>サンチョウ</t>
    </rPh>
    <rPh sb="526" eb="527">
      <t>ミンナ</t>
    </rPh>
    <rPh sb="528" eb="532">
      <t>キネンシャシン</t>
    </rPh>
    <rPh sb="537" eb="538">
      <t>クモ</t>
    </rPh>
    <rPh sb="539" eb="540">
      <t>ナ</t>
    </rPh>
    <rPh sb="541" eb="543">
      <t>ケシキ</t>
    </rPh>
    <rPh sb="544" eb="545">
      <t>ト</t>
    </rPh>
    <rPh sb="548" eb="550">
      <t>サンチョウ</t>
    </rPh>
    <rPh sb="551" eb="552">
      <t>コ</t>
    </rPh>
    <rPh sb="555" eb="557">
      <t>テマエ</t>
    </rPh>
    <rPh sb="558" eb="559">
      <t>ホコラ</t>
    </rPh>
    <rPh sb="559" eb="560">
      <t>マエ</t>
    </rPh>
    <rPh sb="561" eb="563">
      <t>チュウショク</t>
    </rPh>
    <rPh sb="569" eb="570">
      <t>キタ</t>
    </rPh>
    <rPh sb="575" eb="576">
      <t>ノボ</t>
    </rPh>
    <rPh sb="584" eb="585">
      <t>ナガ</t>
    </rPh>
    <rPh sb="590" eb="592">
      <t>ゲザン</t>
    </rPh>
    <rPh sb="602" eb="603">
      <t>ノボ</t>
    </rPh>
    <rPh sb="613" eb="615">
      <t>ケイシャ</t>
    </rPh>
    <rPh sb="616" eb="617">
      <t>ア</t>
    </rPh>
    <rPh sb="618" eb="620">
      <t>バショ</t>
    </rPh>
    <rPh sb="621" eb="622">
      <t>クダ</t>
    </rPh>
    <rPh sb="629" eb="631">
      <t>ドウロ</t>
    </rPh>
    <rPh sb="632" eb="634">
      <t>ジカン</t>
    </rPh>
    <rPh sb="634" eb="636">
      <t>チョウセイ</t>
    </rPh>
    <rPh sb="638" eb="641">
      <t>クライガハラ</t>
    </rPh>
    <rPh sb="641" eb="643">
      <t>サンソウ</t>
    </rPh>
    <rPh sb="644" eb="646">
      <t>ゲザン</t>
    </rPh>
    <rPh sb="647" eb="649">
      <t>サイシュウ</t>
    </rPh>
    <rPh sb="652" eb="654">
      <t>トチュウ</t>
    </rPh>
    <rPh sb="655" eb="657">
      <t>ドウロ</t>
    </rPh>
    <rPh sb="658" eb="659">
      <t>ユキ</t>
    </rPh>
    <rPh sb="660" eb="661">
      <t>クズ</t>
    </rPh>
    <rPh sb="678" eb="680">
      <t>ジョキョ</t>
    </rPh>
    <rPh sb="691" eb="693">
      <t>ヨテイ</t>
    </rPh>
    <rPh sb="693" eb="694">
      <t>ドオ</t>
    </rPh>
    <rPh sb="696" eb="699">
      <t>サンボンダキ</t>
    </rPh>
    <rPh sb="700" eb="701">
      <t>オ</t>
    </rPh>
    <phoneticPr fontId="10"/>
  </si>
  <si>
    <t>石原　庸吉</t>
  </si>
  <si>
    <t>毎日屋アパート101号室</t>
  </si>
  <si>
    <t>リベンジ山行（位ヶ原山荘ピストン）</t>
  </si>
  <si>
    <t>積雪期登山</t>
  </si>
  <si>
    <t>　　2024　年　05 月　03 日（金）</t>
  </si>
  <si>
    <t>吉田　直彦</t>
  </si>
  <si>
    <t>堀　弘美</t>
  </si>
  <si>
    <t>川合　昇</t>
  </si>
  <si>
    <t>湯浅  彰浩</t>
  </si>
  <si>
    <t>長沢　近房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</si>
</sst>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yyyy/m/d;@"/>
    <numFmt numFmtId="177" formatCode="yyyy&quot;年&quot;m&quot;月&quot;d&quot;日&quot;;@"/>
  </numFmts>
  <fonts count="36">
    <font>
      <sz val="11"/>
      <name val="ＭＳ Ｐゴシック"/>
      <family val="3"/>
      <charset val="128"/>
    </font>
    <font>
      <sz val="11"/>
      <name val="ＭＳ Ｐゴシック"/>
      <family val="3"/>
      <charset val="128"/>
    </font>
    <font>
      <b/>
      <sz val="12"/>
      <name val="ＭＳ Ｐゴシック"/>
      <family val="3"/>
      <charset val="128"/>
    </font>
    <font>
      <sz val="10"/>
      <name val="ＭＳ Ｐゴシック"/>
      <family val="3"/>
      <charset val="128"/>
    </font>
    <font>
      <b/>
      <sz val="11"/>
      <name val="ＭＳ Ｐゴシック"/>
      <family val="3"/>
      <charset val="128"/>
    </font>
    <font>
      <b/>
      <sz val="10"/>
      <name val="ＭＳ Ｐゴシック"/>
      <family val="3"/>
      <charset val="128"/>
    </font>
    <font>
      <sz val="12"/>
      <name val="ＭＳ Ｐゴシック"/>
      <family val="3"/>
      <charset val="128"/>
    </font>
    <font>
      <sz val="9"/>
      <name val="ＭＳ Ｐゴシック"/>
      <family val="3"/>
      <charset val="128"/>
    </font>
    <font>
      <sz val="20"/>
      <name val="ＭＳ Ｐゴシック"/>
      <family val="3"/>
      <charset val="128"/>
    </font>
    <font>
      <b/>
      <sz val="16"/>
      <name val="ＭＳ Ｐゴシック"/>
      <family val="3"/>
      <charset val="128"/>
    </font>
    <font>
      <sz val="6"/>
      <name val="ＭＳ Ｐゴシック"/>
      <family val="3"/>
      <charset val="128"/>
    </font>
    <font>
      <sz val="8"/>
      <name val="ＭＳ Ｐゴシック"/>
      <family val="3"/>
      <charset val="128"/>
    </font>
    <font>
      <b/>
      <sz val="20"/>
      <name val="ＭＳ Ｐゴシック"/>
      <family val="3"/>
      <charset val="128"/>
    </font>
    <font>
      <b/>
      <sz val="9"/>
      <name val="ＭＳ Ｐゴシック"/>
      <family val="3"/>
      <charset val="128"/>
    </font>
    <font>
      <b/>
      <sz val="14"/>
      <name val="ＭＳ Ｐゴシック"/>
      <family val="3"/>
      <charset val="128"/>
    </font>
    <font>
      <sz val="11"/>
      <name val="ＭＳ Ｐゴシック"/>
      <family val="3"/>
      <charset val="128"/>
    </font>
    <font>
      <sz val="6"/>
      <name val="明朝"/>
      <family val="3"/>
      <charset val="128"/>
    </font>
    <font>
      <u/>
      <sz val="11"/>
      <color indexed="12"/>
      <name val="明朝"/>
      <family val="1"/>
      <charset val="128"/>
    </font>
    <font>
      <sz val="6"/>
      <name val="ＭＳ Ｐゴシック"/>
      <family val="2"/>
      <charset val="128"/>
      <scheme val="minor"/>
    </font>
    <font>
      <sz val="16"/>
      <name val="ＭＳ Ｐゴシック"/>
      <family val="3"/>
      <charset val="128"/>
    </font>
    <font>
      <sz val="11"/>
      <color rgb="FF333333"/>
      <name val="ＭＳ Ｐゴシック"/>
      <family val="3"/>
      <charset val="128"/>
    </font>
    <font>
      <b/>
      <sz val="12"/>
      <color rgb="FFFF0000"/>
      <name val="ＭＳ Ｐゴシック"/>
      <family val="3"/>
      <charset val="128"/>
    </font>
    <font>
      <u/>
      <sz val="10"/>
      <name val="ＭＳ Ｐゴシック"/>
      <family val="3"/>
      <charset val="128"/>
    </font>
    <font>
      <sz val="11"/>
      <name val="ＭＳ Ｐゴシック"/>
      <family val="3"/>
      <charset val="128"/>
      <scheme val="minor"/>
    </font>
    <font>
      <sz val="11.5"/>
      <color theme="1"/>
      <name val="ＭＳ Ｐゴシック"/>
      <family val="3"/>
      <charset val="128"/>
      <scheme val="minor"/>
    </font>
    <font>
      <sz val="11.5"/>
      <name val="ＭＳ Ｐゴシック"/>
      <family val="3"/>
      <charset val="128"/>
      <scheme val="minor"/>
    </font>
    <font>
      <sz val="20"/>
      <color theme="1"/>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sz val="10"/>
      <color rgb="FFFF0000"/>
      <name val="ＭＳ Ｐゴシック"/>
      <family val="3"/>
      <charset val="128"/>
    </font>
    <font>
      <sz val="10"/>
      <color theme="1"/>
      <name val="ＭＳ Ｐゴシック"/>
      <family val="3"/>
      <charset val="128"/>
    </font>
    <font>
      <u/>
      <sz val="11"/>
      <color theme="1"/>
      <name val="明朝"/>
      <family val="1"/>
      <charset val="128"/>
    </font>
    <font>
      <u/>
      <sz val="11"/>
      <color rgb="FF0000FF"/>
      <name val="ＭＳ Ｐゴシック"/>
      <family val="1"/>
      <charset val="128"/>
    </font>
    <font>
      <sz val="11"/>
      <color rgb="FFFF0000"/>
      <name val="ＭＳ Ｐゴシック"/>
      <family val="3"/>
      <charset val="128"/>
    </font>
    <font>
      <sz val="12"/>
      <color rgb="FFFF0000"/>
      <name val="ＭＳ Ｐゴシック"/>
      <family val="3"/>
      <charset val="128"/>
    </font>
    <font>
      <sz val="10"/>
      <name val="ＭＳ Ｐゴシック"/>
      <family val="3"/>
      <charset val="128"/>
      <scheme val="minor"/>
    </font>
  </fonts>
  <fills count="5">
    <fill>
      <patternFill patternType="none"/>
    </fill>
    <fill>
      <patternFill patternType="gray125"/>
    </fill>
    <fill>
      <patternFill patternType="solid">
        <fgColor indexed="43"/>
        <bgColor indexed="64"/>
      </patternFill>
    </fill>
    <fill>
      <patternFill patternType="solid">
        <fgColor rgb="FFFFCC99"/>
        <bgColor indexed="64"/>
      </patternFill>
    </fill>
    <fill>
      <patternFill patternType="solid">
        <fgColor rgb="FFFFFF00"/>
        <bgColor indexed="64"/>
      </patternFill>
    </fill>
  </fills>
  <borders count="8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bottom style="hair">
        <color indexed="64"/>
      </bottom>
      <diagonal/>
    </border>
    <border>
      <left/>
      <right/>
      <top/>
      <bottom style="thin">
        <color indexed="64"/>
      </bottom>
      <diagonal/>
    </border>
    <border>
      <left style="thin">
        <color indexed="64"/>
      </left>
      <right/>
      <top style="thin">
        <color indexed="64"/>
      </top>
      <bottom style="thin">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diagonal/>
    </border>
    <border>
      <left/>
      <right style="medium">
        <color indexed="64"/>
      </right>
      <top style="hair">
        <color indexed="64"/>
      </top>
      <bottom/>
      <diagonal/>
    </border>
    <border>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17" fillId="0" borderId="0" applyNumberFormat="0" applyFill="0" applyBorder="0" applyAlignment="0" applyProtection="0">
      <alignment vertical="top"/>
      <protection locked="0"/>
    </xf>
    <xf numFmtId="6" fontId="1" fillId="0" borderId="0" applyFont="0" applyFill="0" applyBorder="0" applyAlignment="0" applyProtection="0"/>
    <xf numFmtId="0" fontId="1" fillId="0" borderId="0">
      <alignment vertical="center"/>
    </xf>
    <xf numFmtId="0" fontId="1" fillId="0" borderId="0"/>
  </cellStyleXfs>
  <cellXfs count="397">
    <xf numFmtId="0" fontId="0" fillId="0" borderId="0" xfId="0"/>
    <xf numFmtId="0" fontId="7" fillId="0" borderId="1"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wrapText="1" shrinkToFit="1"/>
      <protection locked="0"/>
    </xf>
    <xf numFmtId="0" fontId="3" fillId="0" borderId="3"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protection locked="0"/>
    </xf>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left" vertical="center" shrinkToFit="1"/>
    </xf>
    <xf numFmtId="0" fontId="3" fillId="0" borderId="6" xfId="0" applyFont="1" applyBorder="1" applyAlignment="1">
      <alignment vertical="center" shrinkToFit="1"/>
    </xf>
    <xf numFmtId="0" fontId="3" fillId="0" borderId="7" xfId="0" applyFont="1" applyBorder="1" applyAlignment="1">
      <alignment vertical="center" shrinkToFit="1"/>
    </xf>
    <xf numFmtId="0" fontId="3" fillId="0" borderId="8" xfId="0" applyFont="1" applyBorder="1" applyAlignment="1">
      <alignment vertical="center" shrinkToFit="1"/>
    </xf>
    <xf numFmtId="0" fontId="5" fillId="0" borderId="9" xfId="0" applyFont="1" applyBorder="1" applyAlignment="1">
      <alignment vertical="center" shrinkToFit="1"/>
    </xf>
    <xf numFmtId="0" fontId="3" fillId="0" borderId="10" xfId="0" applyFont="1" applyBorder="1" applyAlignment="1">
      <alignment vertical="center" shrinkToFit="1"/>
    </xf>
    <xf numFmtId="0" fontId="3" fillId="0" borderId="11" xfId="0" applyFont="1" applyBorder="1" applyAlignment="1">
      <alignment vertical="center" shrinkToFit="1"/>
    </xf>
    <xf numFmtId="0" fontId="3" fillId="0" borderId="12" xfId="0" applyFont="1" applyBorder="1" applyAlignment="1">
      <alignment vertical="center" shrinkToFit="1"/>
    </xf>
    <xf numFmtId="0" fontId="7" fillId="0" borderId="6" xfId="0" applyFont="1" applyBorder="1" applyAlignment="1">
      <alignment vertical="center" shrinkToFit="1"/>
    </xf>
    <xf numFmtId="0" fontId="3" fillId="0" borderId="5" xfId="0" applyFont="1" applyBorder="1" applyAlignment="1">
      <alignment horizontal="left" vertical="center" shrinkToFit="1"/>
    </xf>
    <xf numFmtId="0" fontId="7" fillId="0" borderId="6" xfId="0" applyFont="1" applyBorder="1" applyAlignment="1">
      <alignment horizontal="left" vertical="center" shrinkToFit="1"/>
    </xf>
    <xf numFmtId="0" fontId="7"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8" fillId="0" borderId="13" xfId="0" applyFont="1" applyBorder="1" applyAlignment="1" applyProtection="1">
      <alignment horizontal="center" vertical="center"/>
      <protection locked="0"/>
    </xf>
    <xf numFmtId="6" fontId="6" fillId="0" borderId="0" xfId="2" applyFont="1" applyBorder="1" applyAlignment="1">
      <alignment vertical="center"/>
    </xf>
    <xf numFmtId="0" fontId="6" fillId="0" borderId="3"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7" fillId="0" borderId="6" xfId="0" applyFont="1" applyBorder="1" applyAlignment="1">
      <alignment vertical="center"/>
    </xf>
    <xf numFmtId="0" fontId="1" fillId="0" borderId="14" xfId="0" applyFont="1" applyBorder="1" applyAlignment="1">
      <alignment vertical="center"/>
    </xf>
    <xf numFmtId="0" fontId="6" fillId="2" borderId="0" xfId="0" applyFont="1" applyFill="1" applyAlignment="1" applyProtection="1">
      <alignment horizontal="center" vertical="center"/>
      <protection locked="0"/>
    </xf>
    <xf numFmtId="0" fontId="3" fillId="0" borderId="15" xfId="0" applyFont="1" applyBorder="1" applyAlignment="1">
      <alignment horizontal="center" vertical="center" shrinkToFit="1"/>
    </xf>
    <xf numFmtId="0" fontId="3" fillId="0" borderId="16" xfId="0" applyFont="1" applyBorder="1" applyAlignment="1">
      <alignment horizontal="center" vertical="center" shrinkToFit="1"/>
    </xf>
    <xf numFmtId="0" fontId="3" fillId="0" borderId="17" xfId="0" applyFont="1" applyBorder="1" applyAlignment="1">
      <alignment horizontal="center" vertical="center" shrinkToFit="1"/>
    </xf>
    <xf numFmtId="0" fontId="3" fillId="0" borderId="18" xfId="0" applyFont="1" applyBorder="1" applyAlignment="1">
      <alignment horizontal="center" vertical="center" shrinkToFit="1"/>
    </xf>
    <xf numFmtId="0" fontId="3" fillId="0" borderId="19" xfId="0" applyFont="1" applyBorder="1" applyAlignment="1">
      <alignment horizontal="center" vertical="center" shrinkToFit="1"/>
    </xf>
    <xf numFmtId="0" fontId="0" fillId="0" borderId="20" xfId="0" applyBorder="1" applyAlignment="1">
      <alignment horizontal="center" vertical="center" shrinkToFit="1"/>
    </xf>
    <xf numFmtId="0" fontId="1" fillId="2" borderId="0" xfId="0" applyFont="1" applyFill="1" applyAlignment="1" applyProtection="1">
      <alignment horizontal="center" vertical="center" wrapText="1"/>
      <protection locked="0"/>
    </xf>
    <xf numFmtId="0" fontId="3" fillId="0" borderId="21" xfId="0" applyFont="1" applyBorder="1" applyAlignment="1">
      <alignment horizontal="center" vertical="center" shrinkToFit="1"/>
    </xf>
    <xf numFmtId="0" fontId="7" fillId="0" borderId="2" xfId="0" applyFont="1" applyBorder="1" applyAlignment="1" applyProtection="1">
      <alignment horizontal="center" vertical="center"/>
      <protection locked="0"/>
    </xf>
    <xf numFmtId="0" fontId="0" fillId="0" borderId="0" xfId="0" applyAlignment="1">
      <alignment vertical="center"/>
    </xf>
    <xf numFmtId="0" fontId="0" fillId="0" borderId="2" xfId="0" applyBorder="1" applyAlignment="1">
      <alignment vertical="center" wrapText="1"/>
    </xf>
    <xf numFmtId="0" fontId="14" fillId="0" borderId="61" xfId="0" applyFont="1" applyBorder="1" applyAlignment="1">
      <alignment vertical="center"/>
    </xf>
    <xf numFmtId="0" fontId="9" fillId="0" borderId="21" xfId="0" applyFont="1" applyBorder="1" applyAlignment="1">
      <alignment vertical="center"/>
    </xf>
    <xf numFmtId="0" fontId="1" fillId="0" borderId="21" xfId="0" applyFont="1" applyBorder="1" applyAlignment="1">
      <alignment vertical="center"/>
    </xf>
    <xf numFmtId="0" fontId="1" fillId="0" borderId="62" xfId="0" applyFont="1" applyBorder="1" applyAlignment="1">
      <alignment vertical="center"/>
    </xf>
    <xf numFmtId="0" fontId="1" fillId="0" borderId="37" xfId="0" applyFont="1" applyBorder="1" applyAlignment="1">
      <alignment vertical="center"/>
    </xf>
    <xf numFmtId="0" fontId="0" fillId="0" borderId="63" xfId="0" applyBorder="1" applyAlignment="1">
      <alignment vertical="center"/>
    </xf>
    <xf numFmtId="0" fontId="3" fillId="0" borderId="37" xfId="0" applyFont="1" applyBorder="1" applyAlignment="1" applyProtection="1">
      <alignment vertical="center"/>
      <protection locked="0"/>
    </xf>
    <xf numFmtId="0" fontId="8" fillId="0" borderId="63" xfId="0" applyFont="1" applyBorder="1" applyAlignment="1" applyProtection="1">
      <alignment vertical="center"/>
      <protection locked="0"/>
    </xf>
    <xf numFmtId="0" fontId="3" fillId="0" borderId="37" xfId="0" applyFont="1" applyBorder="1" applyAlignment="1">
      <alignment vertical="center"/>
    </xf>
    <xf numFmtId="0" fontId="3" fillId="0" borderId="63" xfId="0" applyFont="1" applyBorder="1" applyAlignment="1">
      <alignment vertical="center"/>
    </xf>
    <xf numFmtId="0" fontId="6" fillId="0" borderId="37" xfId="0" applyFont="1" applyBorder="1" applyAlignment="1">
      <alignment vertical="center"/>
    </xf>
    <xf numFmtId="0" fontId="6" fillId="0" borderId="63" xfId="0" applyFont="1" applyBorder="1" applyAlignment="1">
      <alignment vertical="center"/>
    </xf>
    <xf numFmtId="0" fontId="1" fillId="0" borderId="63" xfId="0" applyFont="1" applyBorder="1" applyAlignment="1">
      <alignment vertical="center"/>
    </xf>
    <xf numFmtId="0" fontId="1" fillId="0" borderId="64" xfId="0" applyFont="1" applyBorder="1" applyAlignment="1">
      <alignment vertical="center"/>
    </xf>
    <xf numFmtId="0" fontId="6" fillId="0" borderId="52" xfId="0" applyFont="1" applyBorder="1" applyAlignment="1">
      <alignment vertical="center"/>
    </xf>
    <xf numFmtId="0" fontId="6" fillId="0" borderId="65" xfId="0" applyFont="1" applyBorder="1" applyAlignment="1">
      <alignment vertical="center"/>
    </xf>
    <xf numFmtId="0" fontId="1" fillId="0" borderId="0" xfId="0" applyFont="1" applyAlignment="1" applyProtection="1">
      <alignment horizontal="center" vertical="center"/>
      <protection locked="0"/>
    </xf>
    <xf numFmtId="0" fontId="20" fillId="0" borderId="0" xfId="0" applyFont="1" applyAlignment="1">
      <alignment vertical="center"/>
    </xf>
    <xf numFmtId="0" fontId="3" fillId="0" borderId="68" xfId="0" applyFont="1" applyBorder="1" applyAlignment="1">
      <alignment horizontal="center" vertical="center" shrinkToFit="1"/>
    </xf>
    <xf numFmtId="0" fontId="0" fillId="0" borderId="0" xfId="0" applyAlignment="1" applyProtection="1">
      <alignment horizontal="left" vertical="center"/>
      <protection locked="0"/>
    </xf>
    <xf numFmtId="0" fontId="3" fillId="0" borderId="0" xfId="0" applyFont="1" applyAlignment="1">
      <alignment horizontal="center"/>
    </xf>
    <xf numFmtId="0" fontId="3" fillId="0" borderId="0" xfId="0" applyFont="1" applyAlignment="1">
      <alignment horizontal="left"/>
    </xf>
    <xf numFmtId="0" fontId="11" fillId="0" borderId="0" xfId="0" applyFont="1" applyAlignment="1">
      <alignment horizontal="center" vertical="center" textRotation="255"/>
    </xf>
    <xf numFmtId="176" fontId="3" fillId="0" borderId="0" xfId="0" applyNumberFormat="1" applyFont="1" applyAlignment="1">
      <alignment horizontal="left"/>
    </xf>
    <xf numFmtId="14" fontId="0" fillId="0" borderId="0" xfId="0" applyNumberFormat="1" applyAlignment="1">
      <alignment horizontal="left"/>
    </xf>
    <xf numFmtId="0" fontId="2" fillId="0" borderId="0" xfId="0" applyFont="1" applyAlignment="1">
      <alignment horizontal="left"/>
    </xf>
    <xf numFmtId="0" fontId="6" fillId="0" borderId="0" xfId="0" applyFont="1" applyAlignment="1">
      <alignment horizontal="left"/>
    </xf>
    <xf numFmtId="56" fontId="7" fillId="0" borderId="0" xfId="0" applyNumberFormat="1" applyFont="1" applyAlignment="1">
      <alignment horizontal="left"/>
    </xf>
    <xf numFmtId="0" fontId="3" fillId="0" borderId="22"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23" xfId="0" applyFont="1" applyBorder="1" applyAlignment="1">
      <alignment horizontal="center" vertical="center"/>
    </xf>
    <xf numFmtId="176" fontId="3" fillId="0" borderId="24" xfId="0" applyNumberFormat="1" applyFont="1" applyBorder="1" applyAlignment="1">
      <alignment horizontal="center" vertical="center"/>
    </xf>
    <xf numFmtId="176" fontId="3" fillId="0" borderId="25" xfId="0" applyNumberFormat="1" applyFont="1" applyBorder="1" applyAlignment="1">
      <alignment horizontal="center" vertical="center"/>
    </xf>
    <xf numFmtId="176" fontId="3" fillId="0" borderId="26" xfId="0" applyNumberFormat="1" applyFont="1" applyBorder="1" applyAlignment="1">
      <alignment horizontal="center" vertical="center"/>
    </xf>
    <xf numFmtId="0" fontId="3" fillId="0" borderId="76" xfId="0" applyFont="1" applyBorder="1" applyAlignment="1">
      <alignment horizontal="center" vertical="center"/>
    </xf>
    <xf numFmtId="14" fontId="3" fillId="0" borderId="0" xfId="0" applyNumberFormat="1" applyFont="1" applyAlignment="1">
      <alignment horizontal="left" vertical="center"/>
    </xf>
    <xf numFmtId="0" fontId="3" fillId="0" borderId="2" xfId="0" applyFont="1" applyBorder="1" applyAlignment="1">
      <alignment horizontal="left" vertical="center" wrapText="1"/>
    </xf>
    <xf numFmtId="0" fontId="3" fillId="0" borderId="0" xfId="0" applyFont="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pplyProtection="1">
      <alignment horizontal="center" vertical="center"/>
      <protection locked="0"/>
    </xf>
    <xf numFmtId="0" fontId="3" fillId="0" borderId="33" xfId="0" applyFont="1" applyBorder="1" applyAlignment="1">
      <alignment horizontal="right" vertical="center"/>
    </xf>
    <xf numFmtId="0" fontId="3" fillId="0" borderId="34" xfId="0" applyFont="1" applyBorder="1" applyAlignment="1">
      <alignment horizontal="right" vertical="center"/>
    </xf>
    <xf numFmtId="0" fontId="3" fillId="0" borderId="2" xfId="0" applyFont="1" applyBorder="1" applyAlignment="1">
      <alignment horizontal="center" vertical="center" textRotation="255"/>
    </xf>
    <xf numFmtId="0" fontId="3" fillId="0" borderId="2" xfId="0" applyFont="1" applyBorder="1" applyAlignment="1">
      <alignment horizontal="center" vertical="center" wrapText="1"/>
    </xf>
    <xf numFmtId="0" fontId="3" fillId="0" borderId="2" xfId="0" applyFont="1" applyBorder="1" applyAlignment="1">
      <alignment horizontal="center" vertical="center" textRotation="255" wrapText="1"/>
    </xf>
    <xf numFmtId="0" fontId="3" fillId="0" borderId="2" xfId="0" applyFont="1" applyBorder="1" applyAlignment="1">
      <alignment vertical="center"/>
    </xf>
    <xf numFmtId="0" fontId="3" fillId="0" borderId="0" xfId="0" applyFont="1"/>
    <xf numFmtId="14" fontId="3" fillId="0" borderId="14" xfId="0" applyNumberFormat="1" applyFont="1" applyBorder="1" applyAlignment="1" applyProtection="1">
      <alignment horizontal="left" vertical="center"/>
      <protection locked="0"/>
    </xf>
    <xf numFmtId="14" fontId="3" fillId="0" borderId="2" xfId="0" applyNumberFormat="1" applyFont="1" applyBorder="1" applyAlignment="1" applyProtection="1">
      <alignment horizontal="left" vertical="center"/>
      <protection locked="0"/>
    </xf>
    <xf numFmtId="0" fontId="3" fillId="0" borderId="0" xfId="0" applyFont="1" applyAlignment="1">
      <alignment horizontal="center" vertical="center"/>
    </xf>
    <xf numFmtId="0" fontId="3" fillId="0" borderId="0" xfId="0" applyFont="1" applyAlignment="1" applyProtection="1">
      <alignment horizontal="left" vertical="center"/>
      <protection locked="0"/>
    </xf>
    <xf numFmtId="0" fontId="3" fillId="0" borderId="0" xfId="0" applyFont="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center" vertical="center" wrapText="1"/>
    </xf>
    <xf numFmtId="14" fontId="3" fillId="0" borderId="0" xfId="0" applyNumberFormat="1" applyFont="1" applyAlignment="1">
      <alignment horizontal="left" vertical="center" indent="1"/>
    </xf>
    <xf numFmtId="22" fontId="3" fillId="0" borderId="0" xfId="0" applyNumberFormat="1" applyFont="1" applyAlignment="1">
      <alignment horizontal="left" indent="1"/>
    </xf>
    <xf numFmtId="14" fontId="21" fillId="0" borderId="52" xfId="0" applyNumberFormat="1" applyFont="1" applyBorder="1" applyAlignment="1">
      <alignment horizontal="left"/>
    </xf>
    <xf numFmtId="0" fontId="0" fillId="0" borderId="0" xfId="0" applyAlignment="1" applyProtection="1">
      <alignment horizontal="right" vertical="center"/>
      <protection locked="0"/>
    </xf>
    <xf numFmtId="0" fontId="0" fillId="0" borderId="55" xfId="0" applyBorder="1" applyAlignment="1">
      <alignment horizontal="center" vertical="center"/>
    </xf>
    <xf numFmtId="0" fontId="3" fillId="0" borderId="9" xfId="0" applyFont="1" applyBorder="1" applyAlignment="1">
      <alignment vertical="center" shrinkToFit="1"/>
    </xf>
    <xf numFmtId="0" fontId="3" fillId="0" borderId="20" xfId="0" applyFont="1" applyBorder="1" applyAlignment="1">
      <alignment horizontal="center" vertical="center" shrinkToFit="1"/>
    </xf>
    <xf numFmtId="0" fontId="7" fillId="0" borderId="0" xfId="0" applyFont="1" applyAlignment="1">
      <alignment vertical="center"/>
    </xf>
    <xf numFmtId="0" fontId="3" fillId="3" borderId="0" xfId="0" applyFont="1" applyFill="1" applyAlignment="1">
      <alignment horizontal="center"/>
    </xf>
    <xf numFmtId="14" fontId="0" fillId="3" borderId="0" xfId="0" applyNumberFormat="1" applyFill="1" applyAlignment="1">
      <alignment horizontal="left"/>
    </xf>
    <xf numFmtId="0" fontId="4" fillId="0" borderId="0" xfId="0" applyFont="1"/>
    <xf numFmtId="14" fontId="0" fillId="0" borderId="52" xfId="0" applyNumberFormat="1" applyBorder="1" applyAlignment="1">
      <alignment horizontal="left"/>
    </xf>
    <xf numFmtId="14" fontId="7" fillId="0" borderId="52" xfId="0" applyNumberFormat="1" applyFont="1" applyBorder="1" applyAlignment="1">
      <alignment horizontal="left"/>
    </xf>
    <xf numFmtId="0" fontId="22" fillId="0" borderId="0" xfId="1" applyFont="1" applyBorder="1" applyAlignment="1" applyProtection="1">
      <alignment horizontal="left" vertical="center"/>
    </xf>
    <xf numFmtId="14" fontId="21" fillId="0" borderId="0" xfId="0" applyNumberFormat="1" applyFont="1" applyAlignment="1">
      <alignment horizontal="right" wrapText="1"/>
    </xf>
    <xf numFmtId="55" fontId="2" fillId="0" borderId="0" xfId="0" applyNumberFormat="1" applyFont="1" applyAlignment="1">
      <alignment horizontal="left" vertical="center"/>
    </xf>
    <xf numFmtId="0" fontId="0" fillId="0" borderId="2" xfId="0" applyBorder="1" applyAlignment="1">
      <alignment vertical="center"/>
    </xf>
    <xf numFmtId="0" fontId="3" fillId="0" borderId="29" xfId="0" applyFont="1" applyBorder="1" applyAlignment="1">
      <alignment horizontal="center" vertical="center"/>
    </xf>
    <xf numFmtId="0" fontId="3" fillId="0" borderId="33" xfId="0" applyFont="1" applyBorder="1" applyAlignment="1">
      <alignment horizontal="left" vertical="center"/>
    </xf>
    <xf numFmtId="0" fontId="1" fillId="0" borderId="0" xfId="0" applyFont="1" applyAlignment="1" applyProtection="1">
      <alignment horizontal="left" vertical="center"/>
      <protection locked="0"/>
    </xf>
    <xf numFmtId="0" fontId="0" fillId="0" borderId="31" xfId="0" applyBorder="1" applyAlignment="1">
      <alignment vertical="center"/>
    </xf>
    <xf numFmtId="0" fontId="3" fillId="0" borderId="79" xfId="0" applyFont="1" applyBorder="1" applyAlignment="1">
      <alignment horizontal="left" vertical="center"/>
    </xf>
    <xf numFmtId="0" fontId="3" fillId="0" borderId="79" xfId="0" applyFont="1" applyBorder="1" applyAlignment="1">
      <alignment horizontal="center" vertical="center"/>
    </xf>
    <xf numFmtId="0" fontId="3" fillId="0" borderId="79" xfId="0" applyFont="1" applyBorder="1" applyAlignment="1">
      <alignment horizontal="left" vertical="center" wrapText="1"/>
    </xf>
    <xf numFmtId="0" fontId="3" fillId="0" borderId="80" xfId="0" applyFont="1" applyBorder="1" applyAlignment="1">
      <alignment horizontal="left" vertical="center" wrapText="1"/>
    </xf>
    <xf numFmtId="0" fontId="24" fillId="0" borderId="31" xfId="0" applyFont="1" applyBorder="1" applyAlignment="1">
      <alignment horizontal="center" vertical="center"/>
    </xf>
    <xf numFmtId="0" fontId="25" fillId="0" borderId="47" xfId="0" applyFont="1" applyBorder="1" applyAlignment="1">
      <alignment horizontal="left" vertical="center" shrinkToFit="1"/>
    </xf>
    <xf numFmtId="0" fontId="25" fillId="0" borderId="0" xfId="0" applyFont="1" applyAlignment="1">
      <alignment vertical="center"/>
    </xf>
    <xf numFmtId="0" fontId="24" fillId="0" borderId="1" xfId="0" applyFont="1" applyBorder="1" applyAlignment="1">
      <alignment vertical="center"/>
    </xf>
    <xf numFmtId="0" fontId="24" fillId="0" borderId="2" xfId="0" applyFont="1" applyBorder="1" applyAlignment="1">
      <alignment horizontal="center" vertical="center"/>
    </xf>
    <xf numFmtId="0" fontId="25" fillId="0" borderId="3" xfId="0" applyFont="1" applyBorder="1" applyAlignment="1">
      <alignment vertical="center" shrinkToFit="1"/>
    </xf>
    <xf numFmtId="0" fontId="24" fillId="0" borderId="2" xfId="0" applyFont="1" applyBorder="1" applyAlignment="1">
      <alignment vertical="center"/>
    </xf>
    <xf numFmtId="0" fontId="24" fillId="0" borderId="3" xfId="0" applyFont="1" applyBorder="1" applyAlignment="1">
      <alignment vertical="center"/>
    </xf>
    <xf numFmtId="0" fontId="25" fillId="0" borderId="3" xfId="0" applyFont="1" applyBorder="1" applyAlignment="1">
      <alignment vertical="center"/>
    </xf>
    <xf numFmtId="0" fontId="23" fillId="0" borderId="3" xfId="0" applyFont="1" applyBorder="1" applyAlignment="1">
      <alignment vertical="center"/>
    </xf>
    <xf numFmtId="0" fontId="3" fillId="0" borderId="1" xfId="0" applyFont="1" applyBorder="1" applyAlignment="1">
      <alignment horizontal="center" vertical="center" wrapText="1"/>
    </xf>
    <xf numFmtId="0" fontId="2" fillId="0" borderId="52" xfId="0" applyFont="1" applyBorder="1" applyAlignment="1">
      <alignment horizontal="center"/>
    </xf>
    <xf numFmtId="0" fontId="17" fillId="0" borderId="2" xfId="1" applyBorder="1" applyAlignment="1" applyProtection="1">
      <alignment vertical="center" wrapText="1"/>
    </xf>
    <xf numFmtId="0" fontId="9" fillId="0" borderId="0" xfId="0" applyFont="1" applyAlignment="1">
      <alignment shrinkToFit="1"/>
    </xf>
    <xf numFmtId="0" fontId="3" fillId="0" borderId="0" xfId="0" applyFont="1" applyAlignment="1">
      <alignment vertical="center" shrinkToFit="1"/>
    </xf>
    <xf numFmtId="0" fontId="9" fillId="0" borderId="52" xfId="0" applyFont="1" applyBorder="1"/>
    <xf numFmtId="0" fontId="3" fillId="0" borderId="52" xfId="0" applyFont="1" applyBorder="1"/>
    <xf numFmtId="0" fontId="19" fillId="0" borderId="52" xfId="0" applyFont="1" applyBorder="1"/>
    <xf numFmtId="0" fontId="6" fillId="0" borderId="0" xfId="0" applyFont="1" applyAlignment="1">
      <alignment vertical="center"/>
    </xf>
    <xf numFmtId="0" fontId="8" fillId="0" borderId="0" xfId="0" applyFont="1" applyAlignment="1" applyProtection="1">
      <alignment vertical="center"/>
      <protection locked="0"/>
    </xf>
    <xf numFmtId="0" fontId="3" fillId="0" borderId="0" xfId="0" applyFont="1" applyAlignment="1">
      <alignment vertical="center"/>
    </xf>
    <xf numFmtId="0" fontId="1" fillId="0" borderId="0" xfId="0" applyFont="1" applyAlignment="1">
      <alignment vertical="center"/>
    </xf>
    <xf numFmtId="0" fontId="17" fillId="0" borderId="2" xfId="1" applyFill="1" applyBorder="1" applyAlignment="1" applyProtection="1">
      <alignment vertical="center" wrapText="1"/>
    </xf>
    <xf numFmtId="0" fontId="17" fillId="0" borderId="2" xfId="1" applyBorder="1" applyAlignment="1" applyProtection="1">
      <alignment horizontal="left" vertical="center" wrapText="1"/>
    </xf>
    <xf numFmtId="0" fontId="3" fillId="0" borderId="81" xfId="0" applyFont="1" applyBorder="1" applyAlignment="1">
      <alignment horizontal="center" vertical="center" wrapText="1"/>
    </xf>
    <xf numFmtId="0" fontId="3" fillId="0" borderId="29" xfId="0" applyFont="1" applyBorder="1" applyAlignment="1">
      <alignment horizontal="left" vertical="center" wrapText="1"/>
    </xf>
    <xf numFmtId="0" fontId="3" fillId="0" borderId="29" xfId="0" applyFont="1" applyBorder="1" applyAlignment="1">
      <alignment horizontal="center" vertical="center" wrapText="1"/>
    </xf>
    <xf numFmtId="0" fontId="3" fillId="0" borderId="78" xfId="0" applyFont="1" applyBorder="1" applyAlignment="1">
      <alignment horizontal="left" vertical="center" wrapText="1"/>
    </xf>
    <xf numFmtId="0" fontId="3" fillId="0" borderId="75" xfId="0" applyFont="1" applyBorder="1" applyAlignment="1">
      <alignment horizontal="center" vertical="center"/>
    </xf>
    <xf numFmtId="0" fontId="7" fillId="0" borderId="2" xfId="0" applyFont="1" applyBorder="1" applyAlignment="1">
      <alignment horizontal="center" vertical="center"/>
    </xf>
    <xf numFmtId="14" fontId="7" fillId="0" borderId="0" xfId="0" applyNumberFormat="1" applyFont="1" applyAlignment="1">
      <alignment horizontal="left"/>
    </xf>
    <xf numFmtId="0" fontId="3" fillId="0" borderId="33" xfId="0" applyFont="1" applyBorder="1" applyAlignment="1">
      <alignment horizontal="left" vertical="center" wrapText="1"/>
    </xf>
    <xf numFmtId="0" fontId="30" fillId="0" borderId="33" xfId="0" applyFont="1" applyBorder="1" applyAlignment="1">
      <alignment horizontal="left" vertical="center"/>
    </xf>
    <xf numFmtId="0" fontId="30" fillId="0" borderId="2" xfId="0" applyFont="1" applyBorder="1" applyAlignment="1">
      <alignment horizontal="center" vertical="center"/>
    </xf>
    <xf numFmtId="0" fontId="30" fillId="0" borderId="2" xfId="0" applyFont="1" applyBorder="1" applyAlignment="1" applyProtection="1">
      <alignment horizontal="center" vertical="center"/>
      <protection locked="0"/>
    </xf>
    <xf numFmtId="0" fontId="30" fillId="0" borderId="2" xfId="0" applyFont="1" applyBorder="1" applyAlignment="1">
      <alignment horizontal="left" vertical="center" wrapText="1"/>
    </xf>
    <xf numFmtId="0" fontId="29" fillId="0" borderId="2" xfId="0" applyFont="1" applyBorder="1" applyAlignment="1">
      <alignment horizontal="left" vertical="center"/>
    </xf>
    <xf numFmtId="0" fontId="30" fillId="0" borderId="2" xfId="0" applyFont="1" applyBorder="1" applyAlignment="1">
      <alignment vertical="center"/>
    </xf>
    <xf numFmtId="0" fontId="31" fillId="0" borderId="2" xfId="1" applyFont="1" applyBorder="1" applyAlignment="1" applyProtection="1">
      <alignment vertical="center" wrapText="1"/>
    </xf>
    <xf numFmtId="0" fontId="30" fillId="0" borderId="33" xfId="0" applyFont="1" applyBorder="1" applyAlignment="1">
      <alignment horizontal="right" vertical="center"/>
    </xf>
    <xf numFmtId="0" fontId="30" fillId="0" borderId="34" xfId="0" applyFont="1" applyBorder="1" applyAlignment="1">
      <alignment horizontal="right" vertical="center"/>
    </xf>
    <xf numFmtId="0" fontId="0" fillId="0" borderId="43" xfId="0" applyBorder="1"/>
    <xf numFmtId="0" fontId="0" fillId="0" borderId="44" xfId="0" applyBorder="1"/>
    <xf numFmtId="0" fontId="6" fillId="0" borderId="35"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84" xfId="0" applyFont="1" applyBorder="1" applyAlignment="1">
      <alignment horizontal="center" vertical="top"/>
    </xf>
    <xf numFmtId="0" fontId="6" fillId="0" borderId="29"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 fillId="0" borderId="22" xfId="0" applyFont="1" applyBorder="1" applyAlignment="1">
      <alignment horizontal="center" vertical="center"/>
    </xf>
    <xf numFmtId="0" fontId="3" fillId="0" borderId="87" xfId="0" applyFont="1" applyBorder="1" applyAlignment="1">
      <alignment horizontal="center" vertical="center"/>
    </xf>
    <xf numFmtId="0" fontId="3" fillId="0" borderId="2" xfId="0" applyFont="1" applyBorder="1" applyAlignment="1">
      <alignment horizontal="left"/>
    </xf>
    <xf numFmtId="0" fontId="3" fillId="0" borderId="2" xfId="0" applyFont="1" applyBorder="1"/>
    <xf numFmtId="0" fontId="6" fillId="4" borderId="0" xfId="0" applyFont="1" applyFill="1" applyAlignment="1" applyProtection="1">
      <alignment horizontal="center" vertical="center"/>
      <protection locked="0"/>
    </xf>
    <xf numFmtId="0" fontId="3" fillId="0" borderId="36" xfId="0" applyFont="1" applyBorder="1" applyAlignment="1">
      <alignment horizontal="left" vertical="center" wrapText="1"/>
    </xf>
    <xf numFmtId="0" fontId="7" fillId="0" borderId="2" xfId="0" applyFont="1" applyBorder="1" applyAlignment="1">
      <alignment horizontal="left" vertical="center"/>
    </xf>
    <xf numFmtId="0" fontId="32" fillId="0" borderId="2" xfId="1" applyFont="1" applyBorder="1" applyAlignment="1" applyProtection="1">
      <alignment vertical="center" wrapText="1"/>
    </xf>
    <xf numFmtId="0" fontId="29" fillId="0" borderId="2" xfId="0" applyFont="1" applyBorder="1" applyAlignment="1">
      <alignment horizontal="left" vertical="center" wrapText="1"/>
    </xf>
    <xf numFmtId="0" fontId="25" fillId="0" borderId="37" xfId="0" applyFont="1" applyBorder="1" applyAlignment="1">
      <alignment vertical="center"/>
    </xf>
    <xf numFmtId="14" fontId="3" fillId="0" borderId="2" xfId="0" applyNumberFormat="1" applyFont="1" applyBorder="1" applyAlignment="1" applyProtection="1">
      <alignment horizontal="left" vertical="center" wrapText="1"/>
      <protection locked="0"/>
    </xf>
    <xf numFmtId="14" fontId="29" fillId="0" borderId="14" xfId="0" applyNumberFormat="1" applyFont="1" applyBorder="1" applyAlignment="1" applyProtection="1">
      <alignment horizontal="left" vertical="center"/>
      <protection locked="0"/>
    </xf>
    <xf numFmtId="14" fontId="29" fillId="0" borderId="2" xfId="0" applyNumberFormat="1" applyFont="1" applyBorder="1" applyAlignment="1" applyProtection="1">
      <alignment horizontal="left" vertical="center" wrapText="1"/>
      <protection locked="0"/>
    </xf>
    <xf numFmtId="0" fontId="29" fillId="0" borderId="0" xfId="0" applyFont="1" applyAlignment="1">
      <alignment vertical="center"/>
    </xf>
    <xf numFmtId="0" fontId="24" fillId="0" borderId="2" xfId="0" applyFont="1" applyBorder="1" applyAlignment="1">
      <alignment vertical="center" wrapText="1" shrinkToFit="1"/>
    </xf>
    <xf numFmtId="0" fontId="6" fillId="0" borderId="74" xfId="0" applyFont="1" applyBorder="1" applyAlignment="1" applyProtection="1">
      <alignment horizontal="center" vertical="center"/>
      <protection locked="0"/>
    </xf>
    <xf numFmtId="0" fontId="0" fillId="0" borderId="85" xfId="0" applyBorder="1"/>
    <xf numFmtId="0" fontId="0" fillId="0" borderId="25" xfId="0" applyBorder="1"/>
    <xf numFmtId="0" fontId="0" fillId="0" borderId="26" xfId="0" applyBorder="1"/>
    <xf numFmtId="0" fontId="29" fillId="0" borderId="76" xfId="0" applyFont="1" applyBorder="1" applyAlignment="1">
      <alignment horizontal="left" vertical="center"/>
    </xf>
    <xf numFmtId="0" fontId="3" fillId="0" borderId="0" xfId="0" quotePrefix="1" applyFont="1" applyAlignment="1">
      <alignment vertical="center"/>
    </xf>
    <xf numFmtId="0" fontId="33" fillId="0" borderId="0" xfId="0" applyFont="1" applyAlignment="1">
      <alignment vertical="center"/>
    </xf>
    <xf numFmtId="0" fontId="6" fillId="0" borderId="55" xfId="0" applyFont="1" applyBorder="1" applyAlignment="1" applyProtection="1">
      <alignment horizontal="center" vertical="center"/>
      <protection locked="0"/>
    </xf>
    <xf numFmtId="0" fontId="6" fillId="0" borderId="69" xfId="0" applyFont="1" applyBorder="1" applyAlignment="1" applyProtection="1">
      <alignment horizontal="center" vertical="center"/>
      <protection locked="0"/>
    </xf>
    <xf numFmtId="0" fontId="6" fillId="0" borderId="83" xfId="0" applyFont="1" applyBorder="1" applyAlignment="1" applyProtection="1">
      <alignment horizontal="center" vertical="center" wrapText="1" shrinkToFit="1"/>
      <protection locked="0"/>
    </xf>
    <xf numFmtId="0" fontId="6" fillId="0" borderId="21" xfId="0" applyFont="1" applyBorder="1" applyAlignment="1" applyProtection="1">
      <alignment horizontal="center" vertical="center" wrapText="1" shrinkToFit="1"/>
      <protection locked="0"/>
    </xf>
    <xf numFmtId="0" fontId="6" fillId="0" borderId="24" xfId="0" applyFont="1" applyBorder="1" applyAlignment="1" applyProtection="1">
      <alignment horizontal="center" vertical="center"/>
      <protection locked="0"/>
    </xf>
    <xf numFmtId="0" fontId="6" fillId="0" borderId="86" xfId="0" applyFont="1" applyBorder="1" applyAlignment="1" applyProtection="1">
      <alignment horizontal="center" vertical="center"/>
      <protection locked="0"/>
    </xf>
    <xf numFmtId="0" fontId="3" fillId="0" borderId="33" xfId="0" applyFont="1"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39" xfId="0" applyFont="1" applyBorder="1" applyAlignment="1" applyProtection="1">
      <alignment horizontal="left" vertical="center" wrapText="1"/>
      <protection locked="0"/>
    </xf>
    <xf numFmtId="0" fontId="3" fillId="0" borderId="58" xfId="0" applyFont="1" applyBorder="1" applyAlignment="1" applyProtection="1">
      <alignment horizontal="left" vertical="center" wrapText="1"/>
      <protection locked="0"/>
    </xf>
    <xf numFmtId="0" fontId="6" fillId="0" borderId="83"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6" fillId="0" borderId="85" xfId="0" applyFont="1" applyBorder="1" applyAlignment="1">
      <alignment horizontal="center" vertical="top"/>
    </xf>
    <xf numFmtId="0" fontId="6" fillId="0" borderId="25" xfId="0" applyFont="1" applyBorder="1" applyAlignment="1">
      <alignment horizontal="center" vertical="top"/>
    </xf>
    <xf numFmtId="0" fontId="6" fillId="0" borderId="26" xfId="0" applyFont="1" applyBorder="1" applyAlignment="1">
      <alignment horizontal="center" vertical="top"/>
    </xf>
    <xf numFmtId="0" fontId="6" fillId="0" borderId="85" xfId="0" applyFont="1" applyBorder="1" applyAlignment="1" applyProtection="1">
      <alignment horizontal="center" vertical="top"/>
      <protection locked="0"/>
    </xf>
    <xf numFmtId="0" fontId="6" fillId="0" borderId="26" xfId="0" applyFont="1" applyBorder="1" applyAlignment="1" applyProtection="1">
      <alignment horizontal="center" vertical="top"/>
      <protection locked="0"/>
    </xf>
    <xf numFmtId="0" fontId="3" fillId="0" borderId="38"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33" xfId="0" applyFont="1" applyBorder="1" applyAlignment="1" applyProtection="1">
      <alignment horizontal="left" vertical="center"/>
      <protection locked="0"/>
    </xf>
    <xf numFmtId="0" fontId="3" fillId="0" borderId="33" xfId="0" applyFont="1" applyBorder="1" applyAlignment="1">
      <alignment horizontal="left" vertical="center"/>
    </xf>
    <xf numFmtId="0" fontId="3" fillId="0" borderId="41" xfId="0" applyFont="1" applyBorder="1" applyAlignment="1">
      <alignment horizontal="left" vertical="center"/>
    </xf>
    <xf numFmtId="0" fontId="6" fillId="0" borderId="14"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4" fillId="0" borderId="0" xfId="0" applyFont="1" applyAlignment="1" applyProtection="1">
      <alignment vertical="center"/>
      <protection locked="0"/>
    </xf>
    <xf numFmtId="0" fontId="0" fillId="0" borderId="0" xfId="0" applyAlignment="1">
      <alignment vertical="center"/>
    </xf>
    <xf numFmtId="0" fontId="7" fillId="0" borderId="48" xfId="0" applyFont="1" applyBorder="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3" fillId="0" borderId="49" xfId="0" applyFont="1" applyBorder="1" applyAlignment="1" applyProtection="1">
      <alignment horizontal="left" vertical="center" shrinkToFit="1"/>
      <protection locked="0"/>
    </xf>
    <xf numFmtId="14" fontId="0" fillId="0" borderId="56" xfId="0" applyNumberFormat="1" applyBorder="1" applyAlignment="1" applyProtection="1">
      <alignment horizontal="center" vertical="center"/>
      <protection locked="0"/>
    </xf>
    <xf numFmtId="14" fontId="1" fillId="0" borderId="57" xfId="0" applyNumberFormat="1" applyFont="1" applyBorder="1" applyAlignment="1" applyProtection="1">
      <alignment horizontal="center" vertical="center"/>
      <protection locked="0"/>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protection locked="0"/>
    </xf>
    <xf numFmtId="0" fontId="33" fillId="0" borderId="38" xfId="0" applyFont="1" applyBorder="1" applyAlignment="1" applyProtection="1">
      <alignment horizontal="center" vertical="center"/>
      <protection locked="0"/>
    </xf>
    <xf numFmtId="0" fontId="33" fillId="0" borderId="58" xfId="0" applyFont="1" applyBorder="1" applyAlignment="1" applyProtection="1">
      <alignment horizontal="center" vertical="center"/>
      <protection locked="0"/>
    </xf>
    <xf numFmtId="0" fontId="33" fillId="0" borderId="45" xfId="0" applyFont="1" applyBorder="1" applyAlignment="1" applyProtection="1">
      <alignment horizontal="center" vertical="center"/>
      <protection locked="0"/>
    </xf>
    <xf numFmtId="0" fontId="33" fillId="0" borderId="59" xfId="0" applyFont="1" applyBorder="1" applyAlignment="1" applyProtection="1">
      <alignment horizontal="center" vertical="center"/>
      <protection locked="0"/>
    </xf>
    <xf numFmtId="0" fontId="7" fillId="0" borderId="29"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12" fillId="0" borderId="27" xfId="0" applyFont="1" applyBorder="1" applyAlignment="1" applyProtection="1">
      <alignment horizontal="center" vertical="center"/>
      <protection locked="0"/>
    </xf>
    <xf numFmtId="0" fontId="4" fillId="0" borderId="28"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0" fillId="0" borderId="60" xfId="0" applyBorder="1" applyAlignment="1">
      <alignment horizontal="center" vertical="center"/>
    </xf>
    <xf numFmtId="0" fontId="0" fillId="0" borderId="54" xfId="0" applyBorder="1" applyAlignment="1">
      <alignment horizontal="center" vertical="center"/>
    </xf>
    <xf numFmtId="0" fontId="1" fillId="0" borderId="28" xfId="0" applyFont="1" applyBorder="1" applyAlignment="1" applyProtection="1">
      <alignment horizontal="center" vertical="center" shrinkToFit="1"/>
      <protection locked="0"/>
    </xf>
    <xf numFmtId="0" fontId="7" fillId="0" borderId="51" xfId="0" applyFont="1" applyBorder="1" applyAlignment="1" applyProtection="1">
      <alignment horizontal="left" vertical="center" wrapText="1"/>
      <protection locked="0"/>
    </xf>
    <xf numFmtId="0" fontId="3" fillId="0" borderId="52" xfId="0" applyFont="1" applyBorder="1" applyAlignment="1" applyProtection="1">
      <alignment horizontal="left" vertical="center"/>
      <protection locked="0"/>
    </xf>
    <xf numFmtId="0" fontId="3" fillId="0" borderId="53" xfId="0" applyFont="1" applyBorder="1" applyAlignment="1" applyProtection="1">
      <alignment horizontal="left" vertical="center"/>
      <protection locked="0"/>
    </xf>
    <xf numFmtId="0" fontId="4" fillId="0" borderId="48"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0" borderId="49" xfId="0" applyFont="1" applyBorder="1" applyAlignment="1" applyProtection="1">
      <alignment horizontal="left" vertical="center"/>
      <protection locked="0"/>
    </xf>
    <xf numFmtId="14" fontId="0" fillId="0" borderId="54" xfId="0" applyNumberFormat="1" applyBorder="1" applyAlignment="1" applyProtection="1">
      <alignment horizontal="center" vertical="center"/>
      <protection locked="0"/>
    </xf>
    <xf numFmtId="14" fontId="1" fillId="0" borderId="54" xfId="0" applyNumberFormat="1" applyFont="1" applyBorder="1" applyAlignment="1" applyProtection="1">
      <alignment horizontal="center" vertical="center"/>
      <protection locked="0"/>
    </xf>
    <xf numFmtId="0" fontId="1" fillId="0" borderId="47" xfId="0" applyFont="1" applyBorder="1" applyAlignment="1" applyProtection="1">
      <alignment horizontal="center" vertical="center" shrinkToFit="1"/>
      <protection locked="0"/>
    </xf>
    <xf numFmtId="0" fontId="13" fillId="0" borderId="21" xfId="0" applyFont="1" applyBorder="1" applyAlignment="1" applyProtection="1">
      <alignment horizontal="left" vertical="top" wrapText="1"/>
      <protection locked="0"/>
    </xf>
    <xf numFmtId="0" fontId="0" fillId="0" borderId="30" xfId="0" applyBorder="1" applyAlignment="1">
      <alignment vertical="center"/>
    </xf>
    <xf numFmtId="0" fontId="0" fillId="0" borderId="31" xfId="0" applyBorder="1" applyAlignment="1">
      <alignment vertical="center"/>
    </xf>
    <xf numFmtId="0" fontId="0" fillId="0" borderId="31" xfId="0" applyBorder="1" applyAlignment="1" applyProtection="1">
      <alignment vertical="center"/>
      <protection locked="0"/>
    </xf>
    <xf numFmtId="0" fontId="7" fillId="0" borderId="31" xfId="0" applyFont="1" applyBorder="1" applyAlignment="1" applyProtection="1">
      <alignment horizontal="left" vertical="center" shrinkToFit="1"/>
      <protection locked="0"/>
    </xf>
    <xf numFmtId="0" fontId="7" fillId="0" borderId="32" xfId="0" applyFont="1" applyBorder="1" applyAlignment="1" applyProtection="1">
      <alignment horizontal="left" vertical="center" shrinkToFit="1"/>
      <protection locked="0"/>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0" fillId="0" borderId="38"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0" fontId="6" fillId="0" borderId="31" xfId="0" applyFont="1" applyBorder="1" applyAlignment="1">
      <alignment horizontal="left" vertical="center" wrapText="1"/>
    </xf>
    <xf numFmtId="0" fontId="6" fillId="0" borderId="69" xfId="0" applyFont="1" applyBorder="1" applyAlignment="1">
      <alignment horizontal="left" vertical="center" wrapText="1"/>
    </xf>
    <xf numFmtId="0" fontId="6" fillId="0" borderId="50" xfId="0" applyFont="1" applyBorder="1" applyAlignment="1" applyProtection="1">
      <alignment horizontal="center" vertical="center"/>
      <protection locked="0"/>
    </xf>
    <xf numFmtId="0" fontId="6" fillId="0" borderId="72" xfId="0" applyFont="1" applyBorder="1" applyAlignment="1" applyProtection="1">
      <alignment horizontal="center" vertical="center"/>
      <protection locked="0"/>
    </xf>
    <xf numFmtId="0" fontId="6" fillId="0" borderId="14" xfId="0" applyFont="1" applyBorder="1" applyAlignment="1">
      <alignment horizontal="center" vertical="center"/>
    </xf>
    <xf numFmtId="0" fontId="6" fillId="0" borderId="72" xfId="0" applyFont="1" applyBorder="1" applyAlignment="1">
      <alignment horizontal="center" vertical="center"/>
    </xf>
    <xf numFmtId="177" fontId="6" fillId="0" borderId="71" xfId="0" applyNumberFormat="1" applyFont="1" applyBorder="1" applyAlignment="1">
      <alignment horizontal="left" vertical="center" wrapText="1"/>
    </xf>
    <xf numFmtId="177" fontId="6" fillId="0" borderId="33" xfId="0" applyNumberFormat="1" applyFont="1" applyBorder="1" applyAlignment="1">
      <alignment horizontal="left" vertical="center" wrapText="1"/>
    </xf>
    <xf numFmtId="177" fontId="6" fillId="0" borderId="34" xfId="0" applyNumberFormat="1" applyFont="1" applyBorder="1" applyAlignment="1">
      <alignment horizontal="left" vertical="center" wrapText="1"/>
    </xf>
    <xf numFmtId="0" fontId="6" fillId="0" borderId="71" xfId="0" applyFont="1" applyBorder="1" applyAlignment="1">
      <alignment horizontal="left" vertical="center"/>
    </xf>
    <xf numFmtId="0" fontId="6" fillId="0" borderId="33" xfId="0" applyFont="1" applyBorder="1" applyAlignment="1">
      <alignment horizontal="left" vertical="center"/>
    </xf>
    <xf numFmtId="0" fontId="6" fillId="0" borderId="41" xfId="0" applyFont="1" applyBorder="1" applyAlignment="1">
      <alignment horizontal="left" vertical="center"/>
    </xf>
    <xf numFmtId="14" fontId="6" fillId="0" borderId="71" xfId="0" applyNumberFormat="1" applyFont="1" applyBorder="1" applyAlignment="1">
      <alignment horizontal="left" vertical="center" wrapText="1"/>
    </xf>
    <xf numFmtId="14" fontId="6" fillId="0" borderId="33" xfId="0" applyNumberFormat="1" applyFont="1" applyBorder="1" applyAlignment="1">
      <alignment horizontal="left" vertical="center" wrapText="1"/>
    </xf>
    <xf numFmtId="14" fontId="6" fillId="0" borderId="34" xfId="0" applyNumberFormat="1" applyFont="1" applyBorder="1" applyAlignment="1">
      <alignment horizontal="left" vertical="center" wrapText="1"/>
    </xf>
    <xf numFmtId="0" fontId="6" fillId="0" borderId="70" xfId="0" applyFont="1" applyBorder="1" applyAlignment="1">
      <alignment horizontal="center" vertical="center"/>
    </xf>
    <xf numFmtId="0" fontId="6" fillId="0" borderId="35" xfId="0" applyFont="1" applyBorder="1" applyAlignment="1">
      <alignment horizontal="center" vertical="center" wrapText="1"/>
    </xf>
    <xf numFmtId="0" fontId="6" fillId="0" borderId="67" xfId="0" applyFont="1" applyBorder="1" applyAlignment="1">
      <alignment horizontal="center" vertical="center" wrapText="1"/>
    </xf>
    <xf numFmtId="0" fontId="0" fillId="0" borderId="14" xfId="0" applyBorder="1" applyAlignment="1">
      <alignment horizontal="left" vertical="center"/>
    </xf>
    <xf numFmtId="0" fontId="0" fillId="0" borderId="33" xfId="0" applyBorder="1" applyAlignment="1">
      <alignment horizontal="left" vertical="center"/>
    </xf>
    <xf numFmtId="0" fontId="0" fillId="0" borderId="34" xfId="0" applyBorder="1" applyAlignment="1">
      <alignment horizontal="left" vertical="center"/>
    </xf>
    <xf numFmtId="0" fontId="0" fillId="0" borderId="41" xfId="0" applyBorder="1" applyAlignment="1">
      <alignment horizontal="left" vertical="center"/>
    </xf>
    <xf numFmtId="0" fontId="3" fillId="0" borderId="14" xfId="0" applyFont="1" applyBorder="1" applyAlignment="1">
      <alignment horizontal="left" vertical="center" shrinkToFit="1"/>
    </xf>
    <xf numFmtId="0" fontId="3" fillId="0" borderId="33" xfId="0" applyFont="1" applyBorder="1" applyAlignment="1">
      <alignment horizontal="left" vertical="center" shrinkToFit="1"/>
    </xf>
    <xf numFmtId="0" fontId="3" fillId="0" borderId="34" xfId="0" applyFont="1" applyBorder="1" applyAlignment="1">
      <alignment horizontal="left" vertical="center" shrinkToFit="1"/>
    </xf>
    <xf numFmtId="0" fontId="0" fillId="0" borderId="37" xfId="0" applyBorder="1" applyAlignment="1">
      <alignment horizontal="left" vertical="top" wrapText="1"/>
    </xf>
    <xf numFmtId="0" fontId="0" fillId="0" borderId="0" xfId="0" applyAlignment="1">
      <alignment horizontal="left" vertical="top" wrapText="1"/>
    </xf>
    <xf numFmtId="0" fontId="0" fillId="0" borderId="63" xfId="0" applyBorder="1" applyAlignment="1">
      <alignment horizontal="left" vertical="top" wrapText="1"/>
    </xf>
    <xf numFmtId="0" fontId="0" fillId="0" borderId="64" xfId="0" applyBorder="1" applyAlignment="1">
      <alignment horizontal="left" vertical="top" wrapText="1"/>
    </xf>
    <xf numFmtId="0" fontId="0" fillId="0" borderId="52" xfId="0" applyBorder="1" applyAlignment="1">
      <alignment horizontal="left" vertical="top" wrapText="1"/>
    </xf>
    <xf numFmtId="0" fontId="0" fillId="0" borderId="65" xfId="0" applyBorder="1" applyAlignment="1">
      <alignment horizontal="left" vertical="top" wrapText="1"/>
    </xf>
    <xf numFmtId="0" fontId="6" fillId="0" borderId="50" xfId="0" applyFont="1" applyBorder="1" applyAlignment="1" applyProtection="1">
      <alignment horizontal="left" vertical="center" wrapText="1"/>
      <protection locked="0"/>
    </xf>
    <xf numFmtId="0" fontId="0" fillId="0" borderId="33" xfId="0" applyBorder="1" applyAlignment="1">
      <alignment horizontal="left" vertical="center" wrapText="1"/>
    </xf>
    <xf numFmtId="0" fontId="6" fillId="0" borderId="33" xfId="0" applyFont="1" applyBorder="1" applyAlignment="1">
      <alignment horizontal="left" vertical="center" wrapText="1"/>
    </xf>
    <xf numFmtId="0" fontId="0" fillId="0" borderId="34" xfId="0" applyBorder="1" applyAlignment="1">
      <alignment horizontal="left" vertical="center" wrapText="1"/>
    </xf>
    <xf numFmtId="0" fontId="6" fillId="0" borderId="50" xfId="0" applyFont="1" applyBorder="1" applyAlignment="1" applyProtection="1">
      <alignment horizontal="left" vertical="center"/>
      <protection locked="0"/>
    </xf>
    <xf numFmtId="0" fontId="6" fillId="0" borderId="33" xfId="0" applyFont="1" applyBorder="1" applyAlignment="1" applyProtection="1">
      <alignment horizontal="left" vertical="center"/>
      <protection locked="0"/>
    </xf>
    <xf numFmtId="0" fontId="6" fillId="0" borderId="41" xfId="0" applyFont="1" applyBorder="1" applyAlignment="1" applyProtection="1">
      <alignment horizontal="left" vertical="center"/>
      <protection locked="0"/>
    </xf>
    <xf numFmtId="0" fontId="6" fillId="0" borderId="14" xfId="0" applyFont="1" applyBorder="1" applyAlignment="1" applyProtection="1">
      <alignment horizontal="left" vertical="center"/>
      <protection locked="0"/>
    </xf>
    <xf numFmtId="0" fontId="0" fillId="0" borderId="14"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6" fillId="0" borderId="32" xfId="0" applyFont="1" applyBorder="1" applyAlignment="1">
      <alignment horizontal="left" vertical="center" wrapText="1"/>
    </xf>
    <xf numFmtId="0" fontId="6" fillId="0" borderId="30" xfId="0" applyFont="1" applyBorder="1" applyAlignment="1">
      <alignment horizontal="center" vertical="center"/>
    </xf>
    <xf numFmtId="0" fontId="6" fillId="0" borderId="71" xfId="0" applyFont="1" applyBorder="1" applyAlignment="1">
      <alignment horizontal="left" vertical="center" wrapText="1"/>
    </xf>
    <xf numFmtId="0" fontId="6" fillId="0" borderId="41" xfId="0" applyFont="1" applyBorder="1" applyAlignment="1">
      <alignment horizontal="left" vertical="center" wrapText="1"/>
    </xf>
    <xf numFmtId="0" fontId="6" fillId="0" borderId="34" xfId="0" applyFont="1" applyBorder="1" applyAlignment="1">
      <alignment horizontal="left" vertical="center"/>
    </xf>
    <xf numFmtId="0" fontId="0" fillId="0" borderId="66" xfId="0" applyBorder="1" applyAlignment="1" applyProtection="1">
      <alignment horizontal="left" vertical="top" wrapText="1"/>
      <protection locked="0"/>
    </xf>
    <xf numFmtId="0" fontId="0" fillId="0" borderId="39" xfId="0" applyBorder="1" applyAlignment="1" applyProtection="1">
      <alignment horizontal="left" vertical="top" wrapText="1"/>
      <protection locked="0"/>
    </xf>
    <xf numFmtId="0" fontId="0" fillId="0" borderId="4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0" fillId="0" borderId="73"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46" xfId="0" applyBorder="1" applyAlignment="1" applyProtection="1">
      <alignment horizontal="left" vertical="top" wrapText="1"/>
      <protection locked="0"/>
    </xf>
    <xf numFmtId="0" fontId="5" fillId="0" borderId="6" xfId="0" applyFont="1" applyBorder="1" applyAlignment="1">
      <alignment vertical="center" shrinkToFit="1"/>
    </xf>
    <xf numFmtId="0" fontId="0" fillId="0" borderId="16" xfId="0" applyBorder="1" applyAlignment="1">
      <alignment vertical="center" shrinkToFit="1"/>
    </xf>
    <xf numFmtId="0" fontId="7" fillId="0" borderId="52" xfId="0" applyFont="1" applyBorder="1" applyAlignment="1">
      <alignment shrinkToFit="1"/>
    </xf>
    <xf numFmtId="0" fontId="3" fillId="0" borderId="52" xfId="0" applyFont="1" applyBorder="1" applyAlignment="1">
      <alignment shrinkToFit="1"/>
    </xf>
    <xf numFmtId="0" fontId="0" fillId="0" borderId="52" xfId="0" applyBorder="1" applyAlignment="1">
      <alignment shrinkToFit="1"/>
    </xf>
    <xf numFmtId="0" fontId="13" fillId="0" borderId="52" xfId="0" applyFont="1" applyBorder="1" applyAlignment="1">
      <alignment shrinkToFit="1"/>
    </xf>
    <xf numFmtId="0" fontId="2" fillId="0" borderId="61" xfId="0" applyFont="1" applyBorder="1" applyAlignment="1">
      <alignment horizontal="center" vertical="center" shrinkToFit="1"/>
    </xf>
    <xf numFmtId="0" fontId="2" fillId="0" borderId="62" xfId="0" applyFont="1" applyBorder="1" applyAlignment="1">
      <alignment horizontal="center" vertical="center" shrinkToFit="1"/>
    </xf>
    <xf numFmtId="0" fontId="2" fillId="0" borderId="21" xfId="0" applyFont="1" applyBorder="1" applyAlignment="1">
      <alignment horizontal="center" vertical="center" shrinkToFit="1"/>
    </xf>
    <xf numFmtId="0" fontId="27" fillId="0" borderId="55" xfId="0" applyFont="1" applyBorder="1" applyAlignment="1">
      <alignment horizontal="center" vertical="center" wrapText="1"/>
    </xf>
    <xf numFmtId="0" fontId="28" fillId="0" borderId="31" xfId="0" applyFont="1" applyBorder="1" applyAlignment="1">
      <alignment vertical="center" wrapText="1"/>
    </xf>
    <xf numFmtId="0" fontId="28" fillId="0" borderId="69" xfId="0" applyFont="1" applyBorder="1" applyAlignment="1">
      <alignment vertical="center" wrapText="1"/>
    </xf>
    <xf numFmtId="0" fontId="24" fillId="0" borderId="36" xfId="0" applyFont="1" applyBorder="1" applyAlignment="1">
      <alignment horizontal="center" vertical="center"/>
    </xf>
    <xf numFmtId="0" fontId="24" fillId="0" borderId="76" xfId="0" applyFont="1" applyBorder="1" applyAlignment="1">
      <alignment horizontal="center" vertical="center"/>
    </xf>
    <xf numFmtId="0" fontId="25" fillId="0" borderId="74" xfId="0" applyFont="1" applyBorder="1" applyAlignment="1">
      <alignment horizontal="left" vertical="center" wrapText="1"/>
    </xf>
    <xf numFmtId="0" fontId="23" fillId="0" borderId="77" xfId="0" applyFont="1" applyBorder="1" applyAlignment="1">
      <alignment horizontal="left" vertical="center" wrapText="1"/>
    </xf>
    <xf numFmtId="0" fontId="24" fillId="0" borderId="35" xfId="0" applyFont="1" applyBorder="1" applyAlignment="1">
      <alignment vertical="center" wrapText="1"/>
    </xf>
    <xf numFmtId="0" fontId="23" fillId="0" borderId="67" xfId="0" applyFont="1" applyBorder="1" applyAlignment="1">
      <alignment vertical="center" wrapText="1"/>
    </xf>
    <xf numFmtId="0" fontId="23" fillId="0" borderId="75" xfId="0" applyFont="1" applyBorder="1" applyAlignment="1">
      <alignment vertical="center" wrapText="1"/>
    </xf>
    <xf numFmtId="0" fontId="25" fillId="0" borderId="14" xfId="0" applyFont="1" applyBorder="1" applyAlignment="1">
      <alignment vertical="center" wrapText="1"/>
    </xf>
    <xf numFmtId="0" fontId="23" fillId="0" borderId="41" xfId="0" applyFont="1" applyBorder="1" applyAlignment="1">
      <alignment vertical="center" wrapText="1"/>
    </xf>
    <xf numFmtId="0" fontId="24" fillId="0" borderId="35" xfId="0" applyFont="1" applyBorder="1" applyAlignment="1">
      <alignment horizontal="left" vertical="center"/>
    </xf>
    <xf numFmtId="0" fontId="24" fillId="0" borderId="75" xfId="0" applyFont="1" applyBorder="1" applyAlignment="1">
      <alignment horizontal="left" vertical="center"/>
    </xf>
    <xf numFmtId="0" fontId="26" fillId="0" borderId="38" xfId="0" applyFont="1" applyBorder="1" applyAlignment="1">
      <alignment vertical="center" shrinkToFit="1"/>
    </xf>
    <xf numFmtId="0" fontId="26" fillId="0" borderId="39" xfId="0" applyFont="1" applyBorder="1" applyAlignment="1">
      <alignment vertical="center" shrinkToFit="1"/>
    </xf>
    <xf numFmtId="0" fontId="26" fillId="0" borderId="58" xfId="0" applyFont="1" applyBorder="1" applyAlignment="1">
      <alignment vertical="center" shrinkToFit="1"/>
    </xf>
    <xf numFmtId="0" fontId="26" fillId="0" borderId="45" xfId="0" applyFont="1" applyBorder="1" applyAlignment="1">
      <alignment vertical="center" shrinkToFit="1"/>
    </xf>
    <xf numFmtId="0" fontId="26" fillId="0" borderId="13" xfId="0" applyFont="1" applyBorder="1" applyAlignment="1">
      <alignment vertical="center" shrinkToFit="1"/>
    </xf>
    <xf numFmtId="0" fontId="26" fillId="0" borderId="59" xfId="0" applyFont="1" applyBorder="1" applyAlignment="1">
      <alignment vertical="center" shrinkToFit="1"/>
    </xf>
    <xf numFmtId="14" fontId="24" fillId="0" borderId="14" xfId="0" applyNumberFormat="1" applyFont="1" applyBorder="1" applyAlignment="1">
      <alignment horizontal="left" vertical="center" wrapText="1"/>
    </xf>
    <xf numFmtId="14" fontId="24" fillId="0" borderId="33" xfId="0" applyNumberFormat="1" applyFont="1" applyBorder="1" applyAlignment="1">
      <alignment horizontal="left" vertical="center" wrapText="1"/>
    </xf>
    <xf numFmtId="14" fontId="24" fillId="0" borderId="41" xfId="0" applyNumberFormat="1" applyFont="1" applyBorder="1" applyAlignment="1">
      <alignment horizontal="left" vertical="center" wrapText="1"/>
    </xf>
    <xf numFmtId="0" fontId="24" fillId="0" borderId="14" xfId="0" applyFont="1" applyBorder="1" applyAlignment="1">
      <alignment horizontal="left" vertical="center" wrapText="1" shrinkToFit="1"/>
    </xf>
    <xf numFmtId="0" fontId="24" fillId="0" borderId="33" xfId="0" applyFont="1" applyBorder="1" applyAlignment="1">
      <alignment horizontal="left" vertical="center" wrapText="1" shrinkToFit="1"/>
    </xf>
    <xf numFmtId="0" fontId="24" fillId="0" borderId="41" xfId="0" applyFont="1" applyBorder="1" applyAlignment="1">
      <alignment horizontal="left" vertical="center" wrapText="1" shrinkToFit="1"/>
    </xf>
    <xf numFmtId="0" fontId="35" fillId="0" borderId="66" xfId="0" applyFont="1" applyBorder="1" applyAlignment="1">
      <alignment vertical="top" wrapText="1"/>
    </xf>
    <xf numFmtId="0" fontId="3" fillId="0" borderId="39" xfId="0" applyFont="1" applyBorder="1" applyAlignment="1">
      <alignment wrapText="1"/>
    </xf>
    <xf numFmtId="0" fontId="3" fillId="0" borderId="40" xfId="0" applyFont="1" applyBorder="1" applyAlignment="1">
      <alignment wrapText="1"/>
    </xf>
    <xf numFmtId="0" fontId="3" fillId="0" borderId="37" xfId="0" applyFont="1" applyBorder="1" applyAlignment="1">
      <alignment wrapText="1"/>
    </xf>
    <xf numFmtId="0" fontId="3" fillId="0" borderId="0" xfId="0" applyFont="1" applyAlignment="1">
      <alignment wrapText="1"/>
    </xf>
    <xf numFmtId="0" fontId="3" fillId="0" borderId="63" xfId="0" applyFont="1" applyBorder="1" applyAlignment="1">
      <alignment wrapText="1"/>
    </xf>
    <xf numFmtId="0" fontId="3" fillId="0" borderId="73" xfId="0" applyFont="1" applyBorder="1" applyAlignment="1">
      <alignment wrapText="1"/>
    </xf>
    <xf numFmtId="0" fontId="3" fillId="0" borderId="13" xfId="0" applyFont="1" applyBorder="1" applyAlignment="1">
      <alignment wrapText="1"/>
    </xf>
    <xf numFmtId="0" fontId="3" fillId="0" borderId="46" xfId="0" applyFont="1" applyBorder="1" applyAlignment="1">
      <alignment wrapText="1"/>
    </xf>
    <xf numFmtId="0" fontId="24" fillId="0" borderId="50" xfId="0" applyFont="1" applyBorder="1" applyAlignment="1">
      <alignment horizontal="left" vertical="center" wrapText="1"/>
    </xf>
    <xf numFmtId="0" fontId="24" fillId="0" borderId="33" xfId="0" applyFont="1" applyBorder="1" applyAlignment="1">
      <alignment horizontal="left" vertical="center" wrapText="1"/>
    </xf>
    <xf numFmtId="0" fontId="24" fillId="0" borderId="34" xfId="0" applyFont="1" applyBorder="1" applyAlignment="1">
      <alignment horizontal="left" vertical="center" wrapText="1"/>
    </xf>
    <xf numFmtId="0" fontId="24" fillId="0" borderId="50" xfId="0" applyFont="1" applyBorder="1" applyAlignment="1">
      <alignment horizontal="left" vertical="center"/>
    </xf>
    <xf numFmtId="0" fontId="24" fillId="0" borderId="33" xfId="0" applyFont="1" applyBorder="1" applyAlignment="1">
      <alignment horizontal="left" vertical="center"/>
    </xf>
    <xf numFmtId="0" fontId="24" fillId="0" borderId="34" xfId="0" applyFont="1" applyBorder="1" applyAlignment="1">
      <alignment horizontal="left" vertical="center"/>
    </xf>
    <xf numFmtId="0" fontId="24" fillId="0" borderId="14" xfId="0" applyFont="1" applyBorder="1" applyAlignment="1">
      <alignment vertical="center"/>
    </xf>
    <xf numFmtId="0" fontId="23" fillId="0" borderId="41" xfId="0" applyFont="1" applyBorder="1" applyAlignment="1">
      <alignment vertical="center"/>
    </xf>
    <xf numFmtId="0" fontId="25" fillId="0" borderId="14" xfId="0" applyFont="1" applyBorder="1" applyAlignment="1">
      <alignment vertical="center"/>
    </xf>
    <xf numFmtId="0" fontId="35" fillId="0" borderId="39" xfId="0" applyFont="1" applyBorder="1" applyAlignment="1">
      <alignment vertical="top" wrapText="1"/>
    </xf>
    <xf numFmtId="0" fontId="35" fillId="0" borderId="40" xfId="0" applyFont="1" applyBorder="1" applyAlignment="1">
      <alignment vertical="top" wrapText="1"/>
    </xf>
    <xf numFmtId="0" fontId="35" fillId="0" borderId="37" xfId="0" applyFont="1" applyBorder="1" applyAlignment="1">
      <alignment vertical="top" wrapText="1"/>
    </xf>
    <xf numFmtId="0" fontId="35" fillId="0" borderId="0" xfId="0" applyFont="1" applyAlignment="1">
      <alignment vertical="top" wrapText="1"/>
    </xf>
    <xf numFmtId="0" fontId="35" fillId="0" borderId="63" xfId="0" applyFont="1" applyBorder="1" applyAlignment="1">
      <alignment vertical="top" wrapText="1"/>
    </xf>
    <xf numFmtId="0" fontId="35" fillId="0" borderId="73" xfId="0" applyFont="1" applyBorder="1" applyAlignment="1">
      <alignment vertical="top" wrapText="1"/>
    </xf>
    <xf numFmtId="0" fontId="35" fillId="0" borderId="13" xfId="0" applyFont="1" applyBorder="1" applyAlignment="1">
      <alignment vertical="top" wrapText="1"/>
    </xf>
    <xf numFmtId="0" fontId="35" fillId="0" borderId="46" xfId="0" applyFont="1" applyBorder="1" applyAlignment="1">
      <alignment vertical="top" wrapText="1"/>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4" xfId="0" applyFont="1" applyBorder="1" applyAlignment="1">
      <alignment vertical="center" wrapText="1"/>
    </xf>
    <xf numFmtId="0" fontId="25" fillId="0" borderId="50" xfId="0" applyFont="1" applyBorder="1" applyAlignment="1">
      <alignment vertical="center" wrapText="1"/>
    </xf>
    <xf numFmtId="0" fontId="25" fillId="0" borderId="33" xfId="0" applyFont="1" applyBorder="1" applyAlignment="1">
      <alignment vertical="center" wrapText="1"/>
    </xf>
    <xf numFmtId="0" fontId="25" fillId="0" borderId="34" xfId="0" applyFont="1" applyBorder="1" applyAlignment="1">
      <alignment vertical="center" wrapText="1"/>
    </xf>
    <xf numFmtId="0" fontId="25" fillId="0" borderId="50" xfId="0" applyFont="1" applyBorder="1" applyAlignment="1">
      <alignment vertical="center"/>
    </xf>
    <xf numFmtId="0" fontId="23" fillId="0" borderId="33" xfId="0" applyFont="1" applyBorder="1" applyAlignment="1">
      <alignment vertical="center"/>
    </xf>
    <xf numFmtId="0" fontId="23" fillId="0" borderId="34" xfId="0" applyFont="1" applyBorder="1" applyAlignment="1">
      <alignment vertical="center"/>
    </xf>
    <xf numFmtId="0" fontId="25" fillId="0" borderId="37" xfId="0" applyFont="1" applyBorder="1" applyAlignment="1">
      <alignment vertical="center"/>
    </xf>
    <xf numFmtId="0" fontId="25" fillId="0" borderId="0" xfId="0" applyFont="1" applyAlignment="1">
      <alignment vertical="center"/>
    </xf>
    <xf numFmtId="0" fontId="25" fillId="0" borderId="63" xfId="0" applyFont="1" applyBorder="1" applyAlignment="1">
      <alignment vertical="center"/>
    </xf>
    <xf numFmtId="0" fontId="3" fillId="0" borderId="66" xfId="0" applyFont="1" applyBorder="1" applyAlignment="1">
      <alignment vertical="top" wrapText="1"/>
    </xf>
    <xf numFmtId="0" fontId="3" fillId="0" borderId="39" xfId="0" applyFont="1" applyBorder="1" applyAlignment="1">
      <alignment vertical="top" wrapText="1"/>
    </xf>
    <xf numFmtId="0" fontId="3" fillId="0" borderId="40" xfId="0" applyFont="1" applyBorder="1" applyAlignment="1">
      <alignment vertical="top" wrapText="1"/>
    </xf>
    <xf numFmtId="0" fontId="3" fillId="0" borderId="37" xfId="0" applyFont="1" applyBorder="1" applyAlignment="1">
      <alignment vertical="top" wrapText="1"/>
    </xf>
    <xf numFmtId="0" fontId="3" fillId="0" borderId="0" xfId="0" applyFont="1" applyAlignment="1">
      <alignment vertical="top" wrapText="1"/>
    </xf>
    <xf numFmtId="0" fontId="3" fillId="0" borderId="63" xfId="0" applyFont="1" applyBorder="1" applyAlignment="1">
      <alignment vertical="top" wrapText="1"/>
    </xf>
    <xf numFmtId="0" fontId="3" fillId="0" borderId="73" xfId="0" applyFont="1" applyBorder="1" applyAlignment="1">
      <alignment vertical="top" wrapText="1"/>
    </xf>
    <xf numFmtId="0" fontId="3" fillId="0" borderId="13" xfId="0" applyFont="1" applyBorder="1" applyAlignment="1">
      <alignment vertical="top" wrapText="1"/>
    </xf>
    <xf numFmtId="0" fontId="3" fillId="0" borderId="46" xfId="0" applyFont="1" applyBorder="1" applyAlignment="1">
      <alignment vertical="top" wrapText="1"/>
    </xf>
  </cellXfs>
  <cellStyles count="5">
    <cellStyle name="ハイパーリンク" xfId="1" builtinId="8"/>
    <cellStyle name="通貨" xfId="2" builtinId="7"/>
    <cellStyle name="標準" xfId="0" builtinId="0"/>
    <cellStyle name="標準 46" xfId="3" xr:uid="{00000000-0005-0000-0000-000003000000}"/>
    <cellStyle name="標準 8" xfId="4" xr:uid="{00000000-0005-0000-0000-000004000000}"/>
  </cellStyles>
  <dxfs count="0"/>
  <tableStyles count="0" defaultTableStyle="TableStyleMedium2" defaultPivotStyle="PivotStyleLight16"/>
  <colors>
    <mruColors>
      <color rgb="FFFFCC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51</xdr:col>
      <xdr:colOff>314325</xdr:colOff>
      <xdr:row>2450</xdr:row>
      <xdr:rowOff>161925</xdr:rowOff>
    </xdr:from>
    <xdr:to>
      <xdr:col>51</xdr:col>
      <xdr:colOff>419100</xdr:colOff>
      <xdr:row>2452</xdr:row>
      <xdr:rowOff>47625</xdr:rowOff>
    </xdr:to>
    <xdr:sp macro="" textlink="">
      <xdr:nvSpPr>
        <xdr:cNvPr id="7936" name="Text Box 1">
          <a:extLst>
            <a:ext uri="{FF2B5EF4-FFF2-40B4-BE49-F238E27FC236}">
              <a16:creationId xmlns:a16="http://schemas.microsoft.com/office/drawing/2014/main" id="{00000000-0008-0000-0000-0000001F0000}"/>
            </a:ext>
          </a:extLst>
        </xdr:cNvPr>
        <xdr:cNvSpPr txBox="1">
          <a:spLocks noChangeArrowheads="1"/>
        </xdr:cNvSpPr>
      </xdr:nvSpPr>
      <xdr:spPr bwMode="auto">
        <a:xfrm>
          <a:off x="34204275" y="425710350"/>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30</xdr:row>
      <xdr:rowOff>117764</xdr:rowOff>
    </xdr:from>
    <xdr:to>
      <xdr:col>12</xdr:col>
      <xdr:colOff>371475</xdr:colOff>
      <xdr:row>32</xdr:row>
      <xdr:rowOff>72621</xdr:rowOff>
    </xdr:to>
    <xdr:sp macro="" textlink="">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bwMode="auto">
        <a:xfrm>
          <a:off x="4476750" y="9067800"/>
          <a:ext cx="2305050" cy="590550"/>
        </a:xfrm>
        <a:prstGeom prst="wedgeRoundRectCallout">
          <a:avLst>
            <a:gd name="adj1" fmla="val -65968"/>
            <a:gd name="adj2" fmla="val -63727"/>
            <a:gd name="adj3" fmla="val 1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会員以外の参加者がある場合、</a:t>
          </a:r>
        </a:p>
        <a:p>
          <a:pPr algn="ctr" rtl="0">
            <a:lnSpc>
              <a:spcPts val="900"/>
            </a:lnSpc>
            <a:defRPr sz="1000"/>
          </a:pPr>
          <a:r>
            <a:rPr lang="ja-JP" altLang="en-US" sz="900" b="0" i="0" u="none" strike="noStrike" baseline="0">
              <a:solidFill>
                <a:srgbClr val="000000"/>
              </a:solidFill>
              <a:latin typeface="ＭＳ Ｐゴシック"/>
              <a:ea typeface="ＭＳ Ｐゴシック"/>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1083" name="Text Box 59">
          <a:extLst>
            <a:ext uri="{FF2B5EF4-FFF2-40B4-BE49-F238E27FC236}">
              <a16:creationId xmlns:a16="http://schemas.microsoft.com/office/drawing/2014/main" id="{00000000-0008-0000-0000-00003B040000}"/>
            </a:ext>
          </a:extLst>
        </xdr:cNvPr>
        <xdr:cNvSpPr txBox="1">
          <a:spLocks noChangeArrowheads="1"/>
        </xdr:cNvSpPr>
      </xdr:nvSpPr>
      <xdr:spPr bwMode="auto">
        <a:xfrm flipH="1">
          <a:off x="18745200" y="5600700"/>
          <a:ext cx="2000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品又谷</a:t>
          </a:r>
        </a:p>
      </xdr:txBody>
    </xdr:sp>
    <xdr:clientData/>
  </xdr:twoCellAnchor>
  <xdr:twoCellAnchor>
    <xdr:from>
      <xdr:col>25</xdr:col>
      <xdr:colOff>219075</xdr:colOff>
      <xdr:row>19</xdr:row>
      <xdr:rowOff>0</xdr:rowOff>
    </xdr:from>
    <xdr:to>
      <xdr:col>25</xdr:col>
      <xdr:colOff>638175</xdr:colOff>
      <xdr:row>19</xdr:row>
      <xdr:rowOff>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15621000" y="5600700"/>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1085" name="Text Box 61">
          <a:extLst>
            <a:ext uri="{FF2B5EF4-FFF2-40B4-BE49-F238E27FC236}">
              <a16:creationId xmlns:a16="http://schemas.microsoft.com/office/drawing/2014/main" id="{00000000-0008-0000-0000-00003D040000}"/>
            </a:ext>
          </a:extLst>
        </xdr:cNvPr>
        <xdr:cNvSpPr txBox="1">
          <a:spLocks noChangeArrowheads="1"/>
        </xdr:cNvSpPr>
      </xdr:nvSpPr>
      <xdr:spPr bwMode="auto">
        <a:xfrm>
          <a:off x="14287500" y="5600700"/>
          <a:ext cx="809625"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1086" name="Text Box 62">
          <a:extLst>
            <a:ext uri="{FF2B5EF4-FFF2-40B4-BE49-F238E27FC236}">
              <a16:creationId xmlns:a16="http://schemas.microsoft.com/office/drawing/2014/main" id="{00000000-0008-0000-0000-00003E040000}"/>
            </a:ext>
          </a:extLst>
        </xdr:cNvPr>
        <xdr:cNvSpPr txBox="1">
          <a:spLocks noChangeArrowheads="1"/>
        </xdr:cNvSpPr>
      </xdr:nvSpPr>
      <xdr:spPr bwMode="auto">
        <a:xfrm>
          <a:off x="16087725" y="560070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1117" name="Text Box 93">
          <a:extLst>
            <a:ext uri="{FF2B5EF4-FFF2-40B4-BE49-F238E27FC236}">
              <a16:creationId xmlns:a16="http://schemas.microsoft.com/office/drawing/2014/main" id="{00000000-0008-0000-0000-00005D040000}"/>
            </a:ext>
          </a:extLst>
        </xdr:cNvPr>
        <xdr:cNvSpPr txBox="1">
          <a:spLocks noChangeArrowheads="1"/>
        </xdr:cNvSpPr>
      </xdr:nvSpPr>
      <xdr:spPr bwMode="auto">
        <a:xfrm>
          <a:off x="15030450" y="5600700"/>
          <a:ext cx="8382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滋賀県</a:t>
          </a: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51</xdr:col>
      <xdr:colOff>314325</xdr:colOff>
      <xdr:row>2450</xdr:row>
      <xdr:rowOff>161925</xdr:rowOff>
    </xdr:from>
    <xdr:to>
      <xdr:col>51</xdr:col>
      <xdr:colOff>419100</xdr:colOff>
      <xdr:row>2452</xdr:row>
      <xdr:rowOff>47625</xdr:rowOff>
    </xdr:to>
    <xdr:sp macro="" textlink="">
      <xdr:nvSpPr>
        <xdr:cNvPr id="18" name="Text Box 1">
          <a:extLst>
            <a:ext uri="{FF2B5EF4-FFF2-40B4-BE49-F238E27FC236}">
              <a16:creationId xmlns:a16="http://schemas.microsoft.com/office/drawing/2014/main" id="{00000000-0008-0000-0000-000012000000}"/>
            </a:ext>
          </a:extLst>
        </xdr:cNvPr>
        <xdr:cNvSpPr txBox="1">
          <a:spLocks noChangeArrowheads="1"/>
        </xdr:cNvSpPr>
      </xdr:nvSpPr>
      <xdr:spPr bwMode="auto">
        <a:xfrm>
          <a:off x="33575625" y="425815125"/>
          <a:ext cx="1047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409575</xdr:colOff>
      <xdr:row>30</xdr:row>
      <xdr:rowOff>117764</xdr:rowOff>
    </xdr:from>
    <xdr:to>
      <xdr:col>12</xdr:col>
      <xdr:colOff>371475</xdr:colOff>
      <xdr:row>32</xdr:row>
      <xdr:rowOff>72621</xdr:rowOff>
    </xdr:to>
    <xdr:sp macro="" textlink="">
      <xdr:nvSpPr>
        <xdr:cNvPr id="19" name="AutoShape 2">
          <a:extLst>
            <a:ext uri="{FF2B5EF4-FFF2-40B4-BE49-F238E27FC236}">
              <a16:creationId xmlns:a16="http://schemas.microsoft.com/office/drawing/2014/main" id="{00000000-0008-0000-0000-000013000000}"/>
            </a:ext>
          </a:extLst>
        </xdr:cNvPr>
        <xdr:cNvSpPr>
          <a:spLocks noChangeArrowheads="1"/>
        </xdr:cNvSpPr>
      </xdr:nvSpPr>
      <xdr:spPr bwMode="auto">
        <a:xfrm>
          <a:off x="4867275" y="9137939"/>
          <a:ext cx="2962275" cy="583507"/>
        </a:xfrm>
        <a:prstGeom prst="wedgeRoundRectCallout">
          <a:avLst>
            <a:gd name="adj1" fmla="val -65968"/>
            <a:gd name="adj2" fmla="val -63727"/>
            <a:gd name="adj3" fmla="val 16667"/>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会員以外の参加者がある場合、</a:t>
          </a:r>
        </a:p>
        <a:p>
          <a:pPr algn="ctr" rtl="0">
            <a:lnSpc>
              <a:spcPts val="900"/>
            </a:lnSpc>
            <a:defRPr sz="1000"/>
          </a:pPr>
          <a:r>
            <a:rPr lang="ja-JP" altLang="en-US" sz="900" b="0" i="0" u="none" strike="noStrike" baseline="0">
              <a:solidFill>
                <a:srgbClr val="000000"/>
              </a:solidFill>
              <a:latin typeface="ＭＳ Ｐゴシック"/>
              <a:ea typeface="ＭＳ Ｐゴシック"/>
            </a:rPr>
            <a:t>リ－ダ－はこの部分を説明してください。</a:t>
          </a:r>
        </a:p>
      </xdr:txBody>
    </xdr:sp>
    <xdr:clientData/>
  </xdr:twoCellAnchor>
  <xdr:twoCellAnchor>
    <xdr:from>
      <xdr:col>29</xdr:col>
      <xdr:colOff>600075</xdr:colOff>
      <xdr:row>18</xdr:row>
      <xdr:rowOff>0</xdr:rowOff>
    </xdr:from>
    <xdr:to>
      <xdr:col>30</xdr:col>
      <xdr:colOff>114300</xdr:colOff>
      <xdr:row>18</xdr:row>
      <xdr:rowOff>0</xdr:rowOff>
    </xdr:to>
    <xdr:sp macro="" textlink="">
      <xdr:nvSpPr>
        <xdr:cNvPr id="23" name="Text Box 59">
          <a:extLst>
            <a:ext uri="{FF2B5EF4-FFF2-40B4-BE49-F238E27FC236}">
              <a16:creationId xmlns:a16="http://schemas.microsoft.com/office/drawing/2014/main" id="{00000000-0008-0000-0000-000017000000}"/>
            </a:ext>
          </a:extLst>
        </xdr:cNvPr>
        <xdr:cNvSpPr txBox="1">
          <a:spLocks noChangeArrowheads="1"/>
        </xdr:cNvSpPr>
      </xdr:nvSpPr>
      <xdr:spPr bwMode="auto">
        <a:xfrm flipH="1">
          <a:off x="18773775" y="5962650"/>
          <a:ext cx="200025"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品又谷</a:t>
          </a:r>
        </a:p>
      </xdr:txBody>
    </xdr:sp>
    <xdr:clientData/>
  </xdr:twoCellAnchor>
  <xdr:twoCellAnchor>
    <xdr:from>
      <xdr:col>25</xdr:col>
      <xdr:colOff>219075</xdr:colOff>
      <xdr:row>19</xdr:row>
      <xdr:rowOff>0</xdr:rowOff>
    </xdr:from>
    <xdr:to>
      <xdr:col>25</xdr:col>
      <xdr:colOff>638175</xdr:colOff>
      <xdr:row>19</xdr:row>
      <xdr:rowOff>0</xdr:rowOff>
    </xdr:to>
    <xdr:sp macro="" textlink="">
      <xdr:nvSpPr>
        <xdr:cNvPr id="24" name="Text Box 60">
          <a:extLst>
            <a:ext uri="{FF2B5EF4-FFF2-40B4-BE49-F238E27FC236}">
              <a16:creationId xmlns:a16="http://schemas.microsoft.com/office/drawing/2014/main" id="{00000000-0008-0000-0000-000018000000}"/>
            </a:ext>
          </a:extLst>
        </xdr:cNvPr>
        <xdr:cNvSpPr txBox="1">
          <a:spLocks noChangeArrowheads="1"/>
        </xdr:cNvSpPr>
      </xdr:nvSpPr>
      <xdr:spPr bwMode="auto">
        <a:xfrm>
          <a:off x="15649575" y="5962650"/>
          <a:ext cx="4191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1106</a:t>
          </a:r>
        </a:p>
      </xdr:txBody>
    </xdr:sp>
    <xdr:clientData/>
  </xdr:twoCellAnchor>
  <xdr:twoCellAnchor>
    <xdr:from>
      <xdr:col>23</xdr:col>
      <xdr:colOff>257175</xdr:colOff>
      <xdr:row>18</xdr:row>
      <xdr:rowOff>0</xdr:rowOff>
    </xdr:from>
    <xdr:to>
      <xdr:col>24</xdr:col>
      <xdr:colOff>381000</xdr:colOff>
      <xdr:row>18</xdr:row>
      <xdr:rowOff>0</xdr:rowOff>
    </xdr:to>
    <xdr:sp macro="" textlink="">
      <xdr:nvSpPr>
        <xdr:cNvPr id="25" name="Text Box 61">
          <a:extLst>
            <a:ext uri="{FF2B5EF4-FFF2-40B4-BE49-F238E27FC236}">
              <a16:creationId xmlns:a16="http://schemas.microsoft.com/office/drawing/2014/main" id="{00000000-0008-0000-0000-000019000000}"/>
            </a:ext>
          </a:extLst>
        </xdr:cNvPr>
        <xdr:cNvSpPr txBox="1">
          <a:spLocks noChangeArrowheads="1"/>
        </xdr:cNvSpPr>
      </xdr:nvSpPr>
      <xdr:spPr bwMode="auto">
        <a:xfrm>
          <a:off x="14744700" y="5962650"/>
          <a:ext cx="3810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1040</a:t>
          </a:r>
        </a:p>
      </xdr:txBody>
    </xdr:sp>
    <xdr:clientData/>
  </xdr:twoCellAnchor>
  <xdr:twoCellAnchor>
    <xdr:from>
      <xdr:col>26</xdr:col>
      <xdr:colOff>0</xdr:colOff>
      <xdr:row>18</xdr:row>
      <xdr:rowOff>0</xdr:rowOff>
    </xdr:from>
    <xdr:to>
      <xdr:col>26</xdr:col>
      <xdr:colOff>438150</xdr:colOff>
      <xdr:row>18</xdr:row>
      <xdr:rowOff>0</xdr:rowOff>
    </xdr:to>
    <xdr:sp macro="" textlink="">
      <xdr:nvSpPr>
        <xdr:cNvPr id="26" name="Text Box 62">
          <a:extLst>
            <a:ext uri="{FF2B5EF4-FFF2-40B4-BE49-F238E27FC236}">
              <a16:creationId xmlns:a16="http://schemas.microsoft.com/office/drawing/2014/main" id="{00000000-0008-0000-0000-00001A000000}"/>
            </a:ext>
          </a:extLst>
        </xdr:cNvPr>
        <xdr:cNvSpPr txBox="1">
          <a:spLocks noChangeArrowheads="1"/>
        </xdr:cNvSpPr>
      </xdr:nvSpPr>
      <xdr:spPr bwMode="auto">
        <a:xfrm>
          <a:off x="16116300" y="5962650"/>
          <a:ext cx="43815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1045</a:t>
          </a:r>
        </a:p>
      </xdr:txBody>
    </xdr:sp>
    <xdr:clientData/>
  </xdr:twoCellAnchor>
  <xdr:twoCellAnchor>
    <xdr:from>
      <xdr:col>24</xdr:col>
      <xdr:colOff>314325</xdr:colOff>
      <xdr:row>18</xdr:row>
      <xdr:rowOff>0</xdr:rowOff>
    </xdr:from>
    <xdr:to>
      <xdr:col>25</xdr:col>
      <xdr:colOff>466725</xdr:colOff>
      <xdr:row>18</xdr:row>
      <xdr:rowOff>0</xdr:rowOff>
    </xdr:to>
    <xdr:sp macro="" textlink="">
      <xdr:nvSpPr>
        <xdr:cNvPr id="30" name="Text Box 93">
          <a:extLst>
            <a:ext uri="{FF2B5EF4-FFF2-40B4-BE49-F238E27FC236}">
              <a16:creationId xmlns:a16="http://schemas.microsoft.com/office/drawing/2014/main" id="{00000000-0008-0000-0000-00001E000000}"/>
            </a:ext>
          </a:extLst>
        </xdr:cNvPr>
        <xdr:cNvSpPr txBox="1">
          <a:spLocks noChangeArrowheads="1"/>
        </xdr:cNvSpPr>
      </xdr:nvSpPr>
      <xdr:spPr bwMode="auto">
        <a:xfrm>
          <a:off x="15059025" y="5962650"/>
          <a:ext cx="838200" cy="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滋賀県</a:t>
          </a: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27</xdr:col>
      <xdr:colOff>447675</xdr:colOff>
      <xdr:row>18</xdr:row>
      <xdr:rowOff>0</xdr:rowOff>
    </xdr:from>
    <xdr:to>
      <xdr:col>28</xdr:col>
      <xdr:colOff>447675</xdr:colOff>
      <xdr:row>18</xdr:row>
      <xdr:rowOff>0</xdr:rowOff>
    </xdr:to>
    <xdr:sp macro="" textlink="">
      <xdr:nvSpPr>
        <xdr:cNvPr id="31" name="Text Box 94">
          <a:extLst>
            <a:ext uri="{FF2B5EF4-FFF2-40B4-BE49-F238E27FC236}">
              <a16:creationId xmlns:a16="http://schemas.microsoft.com/office/drawing/2014/main" id="{00000000-0008-0000-0000-00001F000000}"/>
            </a:ext>
          </a:extLst>
        </xdr:cNvPr>
        <xdr:cNvSpPr txBox="1">
          <a:spLocks noChangeArrowheads="1"/>
        </xdr:cNvSpPr>
      </xdr:nvSpPr>
      <xdr:spPr bwMode="auto">
        <a:xfrm>
          <a:off x="17249775" y="5962650"/>
          <a:ext cx="6858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1100" b="0" i="0" u="none" strike="noStrike" baseline="0">
              <a:solidFill>
                <a:srgbClr val="0000FF"/>
              </a:solidFill>
              <a:latin typeface="ＭＳ Ｐゴシック"/>
              <a:ea typeface="ＭＳ Ｐゴシック"/>
            </a:rPr>
            <a:t>奧の左又</a:t>
          </a:r>
        </a:p>
      </xdr:txBody>
    </xdr:sp>
    <xdr:clientData/>
  </xdr:twoCellAnchor>
  <xdr:twoCellAnchor editAs="oneCell">
    <xdr:from>
      <xdr:col>11</xdr:col>
      <xdr:colOff>390525</xdr:colOff>
      <xdr:row>4</xdr:row>
      <xdr:rowOff>9525</xdr:rowOff>
    </xdr:from>
    <xdr:to>
      <xdr:col>12</xdr:col>
      <xdr:colOff>60705</xdr:colOff>
      <xdr:row>5</xdr:row>
      <xdr:rowOff>224445</xdr:rowOff>
    </xdr:to>
    <xdr:pic>
      <xdr:nvPicPr>
        <xdr:cNvPr id="17" name="図 16">
          <a:extLst>
            <a:ext uri="{FF2B5EF4-FFF2-40B4-BE49-F238E27FC236}">
              <a16:creationId xmlns:a16="http://schemas.microsoft.com/office/drawing/2014/main" id="{D9F48E5E-B51A-404C-BD4D-1D61A7AB6D98}"/>
            </a:ext>
          </a:extLst>
        </xdr:cNvPr>
        <xdr:cNvPicPr/>
      </xdr:nvPicPr>
      <xdr:blipFill>
        <a:blip xmlns:r="http://schemas.openxmlformats.org/officeDocument/2006/relationships" r:embed="rId1"/>
        <a:stretch/>
      </xdr:blipFill>
      <xdr:spPr>
        <a:xfrm>
          <a:off x="7191375" y="790575"/>
          <a:ext cx="317880" cy="386370"/>
        </a:xfrm>
        <a:prstGeom prst="rect">
          <a:avLst/>
        </a:prstGeom>
        <a:ln>
          <a:noFill/>
        </a:ln>
      </xdr:spPr>
    </xdr:pic>
    <xdr:clientData/>
  </xdr:twoCellAnchor>
  <xdr:twoCellAnchor editAs="oneCell">
    <xdr:from>
      <xdr:col>15</xdr:col>
      <xdr:colOff>19050</xdr:colOff>
      <xdr:row>15</xdr:row>
      <xdr:rowOff>285750</xdr:rowOff>
    </xdr:from>
    <xdr:to>
      <xdr:col>22</xdr:col>
      <xdr:colOff>995061</xdr:colOff>
      <xdr:row>29</xdr:row>
      <xdr:rowOff>47625</xdr:rowOff>
    </xdr:to>
    <xdr:pic>
      <xdr:nvPicPr>
        <xdr:cNvPr id="6" name="図 5">
          <a:extLst>
            <a:ext uri="{FF2B5EF4-FFF2-40B4-BE49-F238E27FC236}">
              <a16:creationId xmlns:a16="http://schemas.microsoft.com/office/drawing/2014/main" id="{259D054C-1DC3-4725-A360-F340ED449B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91525" y="4857750"/>
          <a:ext cx="5776611" cy="481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83820</xdr:colOff>
      <xdr:row>0</xdr:row>
      <xdr:rowOff>45720</xdr:rowOff>
    </xdr:from>
    <xdr:to>
      <xdr:col>16</xdr:col>
      <xdr:colOff>443943</xdr:colOff>
      <xdr:row>19</xdr:row>
      <xdr:rowOff>102522</xdr:rowOff>
    </xdr:to>
    <xdr:pic>
      <xdr:nvPicPr>
        <xdr:cNvPr id="3" name="図 2">
          <a:extLst>
            <a:ext uri="{FF2B5EF4-FFF2-40B4-BE49-F238E27FC236}">
              <a16:creationId xmlns:a16="http://schemas.microsoft.com/office/drawing/2014/main" id="{69874F92-D819-E778-F681-F20E06DEF0DD}"/>
            </a:ext>
          </a:extLst>
        </xdr:cNvPr>
        <xdr:cNvPicPr>
          <a:picLocks noChangeAspect="1"/>
        </xdr:cNvPicPr>
      </xdr:nvPicPr>
      <xdr:blipFill>
        <a:blip xmlns:r="http://schemas.openxmlformats.org/officeDocument/2006/relationships" r:embed="rId1"/>
        <a:stretch>
          <a:fillRect/>
        </a:stretch>
      </xdr:blipFill>
      <xdr:spPr>
        <a:xfrm>
          <a:off x="5036820" y="45720"/>
          <a:ext cx="5297883" cy="47735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kazuto-s@ogaki-tv.ne.jp" TargetMode="External"/><Relationship Id="rId13" Type="http://schemas.openxmlformats.org/officeDocument/2006/relationships/hyperlink" Target="mailto:maxmama.4024@gmail.com" TargetMode="External"/><Relationship Id="rId18" Type="http://schemas.openxmlformats.org/officeDocument/2006/relationships/hyperlink" Target="mailto:ysaron@yk.commufa.jp" TargetMode="External"/><Relationship Id="rId3" Type="http://schemas.openxmlformats.org/officeDocument/2006/relationships/hyperlink" Target="mailto:ysaron@yk.commufa.jp" TargetMode="External"/><Relationship Id="rId7" Type="http://schemas.openxmlformats.org/officeDocument/2006/relationships/hyperlink" Target="mailto:kobee_br@yahoo.co.jp" TargetMode="External"/><Relationship Id="rId12" Type="http://schemas.openxmlformats.org/officeDocument/2006/relationships/hyperlink" Target="mailto:gibsonsg1952@yahoo.co.jp" TargetMode="External"/><Relationship Id="rId17" Type="http://schemas.openxmlformats.org/officeDocument/2006/relationships/hyperlink" Target="mailto:kitayou1949@yahoo.co.jp" TargetMode="External"/><Relationship Id="rId2" Type="http://schemas.openxmlformats.org/officeDocument/2006/relationships/hyperlink" Target="mailto:Tateyama.y@gmail.com" TargetMode="External"/><Relationship Id="rId16" Type="http://schemas.openxmlformats.org/officeDocument/2006/relationships/hyperlink" Target="mailto:hitosi@pop16.odn.ne.jp" TargetMode="External"/><Relationship Id="rId1" Type="http://schemas.openxmlformats.org/officeDocument/2006/relationships/hyperlink" Target="mailto:goro-toda56@outlook.jp" TargetMode="External"/><Relationship Id="rId6" Type="http://schemas.openxmlformats.org/officeDocument/2006/relationships/hyperlink" Target="mailto:outpal@yahoo.ne.jp" TargetMode="External"/><Relationship Id="rId11" Type="http://schemas.openxmlformats.org/officeDocument/2006/relationships/hyperlink" Target="mailto:siba050751@yahoo.co.jp" TargetMode="External"/><Relationship Id="rId5" Type="http://schemas.openxmlformats.org/officeDocument/2006/relationships/hyperlink" Target="mailto:mtwalk99@yahoo.co.jp" TargetMode="External"/><Relationship Id="rId15" Type="http://schemas.openxmlformats.org/officeDocument/2006/relationships/hyperlink" Target="mailto:f-longyrotcr@ace.ocn.ne.jp" TargetMode="External"/><Relationship Id="rId10" Type="http://schemas.openxmlformats.org/officeDocument/2006/relationships/hyperlink" Target="mailto:kazuko7007@live.jp" TargetMode="External"/><Relationship Id="rId19" Type="http://schemas.openxmlformats.org/officeDocument/2006/relationships/printerSettings" Target="../printerSettings/printerSettings3.bin"/><Relationship Id="rId4" Type="http://schemas.openxmlformats.org/officeDocument/2006/relationships/hyperlink" Target="mailto:Michi.19511022@gmail.com" TargetMode="External"/><Relationship Id="rId9" Type="http://schemas.openxmlformats.org/officeDocument/2006/relationships/hyperlink" Target="mailto:futakahisa0211@gmail.com" TargetMode="External"/><Relationship Id="rId14" Type="http://schemas.openxmlformats.org/officeDocument/2006/relationships/hyperlink" Target="mailto:rxv7vbiwggm36dr7i2mn@docomo.ne.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twalk99@yahoo.co.jp" TargetMode="External"/><Relationship Id="rId1" Type="http://schemas.openxmlformats.org/officeDocument/2006/relationships/hyperlink" Target="mailto:kazuko7007@live.jp"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itayou1949@yahoo.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2:AH42"/>
  <sheetViews>
    <sheetView view="pageBreakPreview" topLeftCell="A17" zoomScaleSheetLayoutView="100" workbookViewId="0">
      <selection activeCell="C16" sqref="C16"/>
    </sheetView>
  </sheetViews>
  <sheetFormatPr defaultColWidth="9" defaultRowHeight="13.2"/>
  <cols>
    <col min="1" max="1" width="9.44140625" style="56" bestFit="1" customWidth="1"/>
    <col min="2" max="2" width="4.109375" style="56" customWidth="1"/>
    <col min="3" max="3" width="15.109375" style="56" customWidth="1"/>
    <col min="4" max="5" width="5.21875" style="56" customWidth="1"/>
    <col min="6" max="6" width="5.109375" style="56" customWidth="1"/>
    <col min="7" max="7" width="13.109375" style="56" customWidth="1"/>
    <col min="8" max="8" width="7.44140625" style="56" customWidth="1"/>
    <col min="9" max="9" width="10.44140625" style="56" customWidth="1"/>
    <col min="10" max="10" width="5.21875" style="56" customWidth="1"/>
    <col min="11" max="12" width="8.44140625" style="56" customWidth="1"/>
    <col min="13" max="13" width="5.44140625" style="56" customWidth="1"/>
    <col min="14" max="14" width="1.44140625" style="56" customWidth="1"/>
    <col min="15" max="15" width="5.109375" style="56" customWidth="1"/>
    <col min="16" max="22" width="9" style="56" customWidth="1"/>
    <col min="23" max="23" width="20.44140625" style="56" customWidth="1"/>
    <col min="24" max="24" width="1.44140625" style="56" customWidth="1"/>
    <col min="25" max="25" width="9" style="56"/>
    <col min="26" max="26" width="18.109375" style="56" customWidth="1"/>
    <col min="27" max="16384" width="9" style="56"/>
  </cols>
  <sheetData>
    <row r="2" spans="1:26" ht="17.25" customHeight="1">
      <c r="B2" s="216" t="s">
        <v>0</v>
      </c>
      <c r="C2" s="217"/>
      <c r="D2" s="103" t="s">
        <v>1</v>
      </c>
      <c r="E2" s="20"/>
    </row>
    <row r="3" spans="1:26" ht="17.25" customHeight="1" thickBot="1">
      <c r="B3" s="223" t="s">
        <v>2</v>
      </c>
      <c r="C3" s="224"/>
      <c r="D3" s="224"/>
      <c r="E3" s="217"/>
      <c r="F3" s="217"/>
      <c r="G3" s="217"/>
      <c r="H3" s="217"/>
      <c r="I3" s="217"/>
      <c r="J3" s="217"/>
      <c r="K3" s="217"/>
      <c r="L3" s="217"/>
      <c r="M3" s="217"/>
      <c r="W3" s="99" t="s">
        <v>3</v>
      </c>
    </row>
    <row r="4" spans="1:26" ht="13.5" customHeight="1">
      <c r="B4" s="231" t="s">
        <v>4</v>
      </c>
      <c r="C4" s="232"/>
      <c r="D4" s="232"/>
      <c r="E4" s="232"/>
      <c r="F4" s="232"/>
      <c r="G4" s="229" t="s">
        <v>5</v>
      </c>
      <c r="H4" s="230"/>
      <c r="I4" s="230"/>
      <c r="J4" s="237" t="s">
        <v>6</v>
      </c>
      <c r="K4" s="237"/>
      <c r="L4" s="237" t="s">
        <v>7</v>
      </c>
      <c r="M4" s="246"/>
      <c r="O4" s="100">
        <v>27</v>
      </c>
      <c r="P4" s="248" t="s">
        <v>8</v>
      </c>
      <c r="Q4" s="249"/>
      <c r="R4" s="250" t="str">
        <f>IF($O4="","",VLOOKUP($O4,会員名簿!$A$4:$J$70,2))</f>
        <v>田中　真由美</v>
      </c>
      <c r="S4" s="250" t="s">
        <v>9</v>
      </c>
      <c r="T4" s="116" t="s">
        <v>10</v>
      </c>
      <c r="U4" s="251" t="str">
        <f>IF($O4="","",VLOOKUP($O4,会員名簿!$A$4:$Q$70,17))</f>
        <v>・058-392-8773 (自宅) 
・090-9895-0521</v>
      </c>
      <c r="V4" s="251"/>
      <c r="W4" s="252"/>
    </row>
    <row r="5" spans="1:26" ht="13.5" customHeight="1">
      <c r="B5" s="233"/>
      <c r="C5" s="234"/>
      <c r="D5" s="234"/>
      <c r="E5" s="234"/>
      <c r="F5" s="234"/>
      <c r="G5" s="241" t="s">
        <v>11</v>
      </c>
      <c r="H5" s="242"/>
      <c r="I5" s="243"/>
      <c r="J5" s="225" t="s">
        <v>582</v>
      </c>
      <c r="K5" s="226"/>
      <c r="L5" s="256"/>
      <c r="M5" s="257"/>
      <c r="O5" s="253" t="s">
        <v>12</v>
      </c>
      <c r="P5" s="254"/>
      <c r="Q5" s="254"/>
      <c r="R5" s="254"/>
      <c r="S5" s="254"/>
      <c r="T5" s="254"/>
      <c r="U5" s="254"/>
      <c r="V5" s="254"/>
      <c r="W5" s="255"/>
    </row>
    <row r="6" spans="1:26" ht="18" customHeight="1">
      <c r="B6" s="233"/>
      <c r="C6" s="234"/>
      <c r="D6" s="234"/>
      <c r="E6" s="234"/>
      <c r="F6" s="234"/>
      <c r="G6" s="218" t="s">
        <v>13</v>
      </c>
      <c r="H6" s="219"/>
      <c r="I6" s="220"/>
      <c r="J6" s="227"/>
      <c r="K6" s="228"/>
      <c r="L6" s="258"/>
      <c r="M6" s="259"/>
      <c r="O6" s="295" t="s">
        <v>14</v>
      </c>
      <c r="P6" s="296"/>
      <c r="Q6" s="296"/>
      <c r="R6" s="297"/>
      <c r="S6" s="298" t="s">
        <v>580</v>
      </c>
      <c r="T6" s="296"/>
      <c r="U6" s="297"/>
      <c r="V6" s="299" t="s">
        <v>581</v>
      </c>
      <c r="W6" s="300"/>
    </row>
    <row r="7" spans="1:26" ht="15" customHeight="1" thickBot="1">
      <c r="B7" s="235"/>
      <c r="C7" s="236"/>
      <c r="D7" s="236"/>
      <c r="E7" s="236"/>
      <c r="F7" s="236"/>
      <c r="G7" s="238" t="s">
        <v>505</v>
      </c>
      <c r="H7" s="239"/>
      <c r="I7" s="240"/>
      <c r="J7" s="244">
        <v>45394</v>
      </c>
      <c r="K7" s="245"/>
      <c r="L7" s="221">
        <v>45390</v>
      </c>
      <c r="M7" s="222"/>
      <c r="O7" s="306" t="s">
        <v>587</v>
      </c>
      <c r="P7" s="307"/>
      <c r="Q7" s="307"/>
      <c r="R7" s="307"/>
      <c r="S7" s="307"/>
      <c r="T7" s="307"/>
      <c r="U7" s="307"/>
      <c r="V7" s="307"/>
      <c r="W7" s="308"/>
    </row>
    <row r="8" spans="1:26" ht="31.5" customHeight="1">
      <c r="B8" s="191" t="s">
        <v>15</v>
      </c>
      <c r="C8" s="275"/>
      <c r="D8" s="260" t="s">
        <v>544</v>
      </c>
      <c r="E8" s="260"/>
      <c r="F8" s="260"/>
      <c r="G8" s="261"/>
      <c r="H8" s="302" t="s">
        <v>506</v>
      </c>
      <c r="I8" s="275"/>
      <c r="J8" s="260" t="s">
        <v>545</v>
      </c>
      <c r="K8" s="260"/>
      <c r="L8" s="260"/>
      <c r="M8" s="301"/>
      <c r="O8" s="309"/>
      <c r="P8" s="310"/>
      <c r="Q8" s="310"/>
      <c r="R8" s="310"/>
      <c r="S8" s="310"/>
      <c r="T8" s="310"/>
      <c r="U8" s="310"/>
      <c r="V8" s="310"/>
      <c r="W8" s="311"/>
      <c r="Y8" s="57"/>
      <c r="Z8" s="59" t="s">
        <v>16</v>
      </c>
    </row>
    <row r="9" spans="1:26" ht="31.5" customHeight="1">
      <c r="B9" s="262" t="s">
        <v>17</v>
      </c>
      <c r="C9" s="263"/>
      <c r="D9" s="303" t="s">
        <v>547</v>
      </c>
      <c r="E9" s="293"/>
      <c r="F9" s="293"/>
      <c r="G9" s="304"/>
      <c r="H9" s="264" t="s">
        <v>376</v>
      </c>
      <c r="I9" s="265"/>
      <c r="J9" s="269" t="s">
        <v>34</v>
      </c>
      <c r="K9" s="270"/>
      <c r="L9" s="270"/>
      <c r="M9" s="305"/>
      <c r="O9" s="309"/>
      <c r="P9" s="310"/>
      <c r="Q9" s="310"/>
      <c r="R9" s="310"/>
      <c r="S9" s="310"/>
      <c r="T9" s="310"/>
      <c r="U9" s="310"/>
      <c r="V9" s="310"/>
      <c r="W9" s="311"/>
      <c r="Y9" s="59"/>
      <c r="Z9" s="59" t="s">
        <v>18</v>
      </c>
    </row>
    <row r="10" spans="1:26" ht="31.5" customHeight="1">
      <c r="B10" s="262" t="s">
        <v>19</v>
      </c>
      <c r="C10" s="263"/>
      <c r="D10" s="266" t="s">
        <v>546</v>
      </c>
      <c r="E10" s="267"/>
      <c r="F10" s="267"/>
      <c r="G10" s="267"/>
      <c r="H10" s="267"/>
      <c r="I10" s="267"/>
      <c r="J10" s="267"/>
      <c r="K10" s="267"/>
      <c r="L10" s="267"/>
      <c r="M10" s="268"/>
      <c r="O10" s="309"/>
      <c r="P10" s="310"/>
      <c r="Q10" s="310"/>
      <c r="R10" s="310"/>
      <c r="S10" s="310"/>
      <c r="T10" s="310"/>
      <c r="U10" s="310"/>
      <c r="V10" s="310"/>
      <c r="W10" s="311"/>
      <c r="Z10" s="59" t="s">
        <v>20</v>
      </c>
    </row>
    <row r="11" spans="1:26" ht="31.5" customHeight="1">
      <c r="B11" s="262" t="s">
        <v>21</v>
      </c>
      <c r="C11" s="263"/>
      <c r="D11" s="269" t="s">
        <v>548</v>
      </c>
      <c r="E11" s="270"/>
      <c r="F11" s="270"/>
      <c r="G11" s="271"/>
      <c r="H11" s="264" t="s">
        <v>22</v>
      </c>
      <c r="I11" s="265"/>
      <c r="J11" s="272" t="s">
        <v>507</v>
      </c>
      <c r="K11" s="273"/>
      <c r="L11" s="273"/>
      <c r="M11" s="274"/>
      <c r="O11" s="309"/>
      <c r="P11" s="310"/>
      <c r="Q11" s="310"/>
      <c r="R11" s="310"/>
      <c r="S11" s="310"/>
      <c r="T11" s="310"/>
      <c r="U11" s="310"/>
      <c r="V11" s="310"/>
      <c r="W11" s="311"/>
      <c r="Z11" s="59" t="s">
        <v>495</v>
      </c>
    </row>
    <row r="12" spans="1:26" ht="31.5" customHeight="1">
      <c r="A12" s="28" t="s">
        <v>304</v>
      </c>
      <c r="B12" s="291" t="s">
        <v>508</v>
      </c>
      <c r="C12" s="292"/>
      <c r="D12" s="293" t="s">
        <v>588</v>
      </c>
      <c r="E12" s="292"/>
      <c r="F12" s="292"/>
      <c r="G12" s="292"/>
      <c r="H12" s="292"/>
      <c r="I12" s="292"/>
      <c r="J12" s="292"/>
      <c r="K12" s="292"/>
      <c r="L12" s="292"/>
      <c r="M12" s="294"/>
      <c r="O12" s="312"/>
      <c r="P12" s="313"/>
      <c r="Q12" s="313"/>
      <c r="R12" s="313"/>
      <c r="S12" s="313"/>
      <c r="T12" s="313"/>
      <c r="U12" s="313"/>
      <c r="V12" s="313"/>
      <c r="W12" s="314"/>
      <c r="Z12" s="59" t="s">
        <v>380</v>
      </c>
    </row>
    <row r="13" spans="1:26" ht="28.5" customHeight="1">
      <c r="A13" s="35" t="s">
        <v>24</v>
      </c>
      <c r="B13" s="1" t="s">
        <v>25</v>
      </c>
      <c r="C13" s="2" t="s">
        <v>26</v>
      </c>
      <c r="D13" s="37" t="s">
        <v>27</v>
      </c>
      <c r="E13" s="3" t="s">
        <v>28</v>
      </c>
      <c r="F13" s="4" t="s">
        <v>29</v>
      </c>
      <c r="G13" s="209" t="s">
        <v>30</v>
      </c>
      <c r="H13" s="210"/>
      <c r="I13" s="210"/>
      <c r="J13" s="211"/>
      <c r="K13" s="211"/>
      <c r="L13" s="212"/>
      <c r="M13" s="5" t="s">
        <v>31</v>
      </c>
      <c r="O13" s="276" t="s">
        <v>32</v>
      </c>
      <c r="P13" s="27" t="s">
        <v>33</v>
      </c>
      <c r="Q13" s="278" t="s">
        <v>551</v>
      </c>
      <c r="R13" s="279"/>
      <c r="S13" s="279"/>
      <c r="T13" s="279"/>
      <c r="U13" s="279"/>
      <c r="V13" s="279"/>
      <c r="W13" s="280"/>
      <c r="Z13" s="59" t="s">
        <v>23</v>
      </c>
    </row>
    <row r="14" spans="1:26" ht="33" customHeight="1">
      <c r="A14" s="28">
        <v>1</v>
      </c>
      <c r="B14" s="25" t="s">
        <v>35</v>
      </c>
      <c r="C14" s="2" t="str">
        <f>IF($A14="","",VLOOKUP($A14,会員名簿!$A$4:$J$70,2))</f>
        <v>石原　庸吉</v>
      </c>
      <c r="D14" s="2" t="str">
        <f>IF($A14="","",VLOOKUP($A14,会員名簿!$A$4:$J$70,3))</f>
        <v>男</v>
      </c>
      <c r="E14" s="2">
        <f ca="1">IF($A14="","",VLOOKUP($A14,会員名簿!$A$4:$J$70,4))</f>
        <v>59</v>
      </c>
      <c r="F14" s="2" t="str">
        <f>IF($A14="","",VLOOKUP($A14,会員名簿!$A$4:$J$70,5))</f>
        <v>O</v>
      </c>
      <c r="G14" s="213" t="str">
        <f>IF($A14="","",VLOOKUP($A14,会員名簿!$A$4:$J$70,6))</f>
        <v>瑞浪市一色町4-55-2 102号</v>
      </c>
      <c r="H14" s="214"/>
      <c r="I14" s="214"/>
      <c r="J14" s="197" t="str">
        <f>IF($A14="","",VLOOKUP($A14,会員名簿!$A$4:$J$70,7))</f>
        <v>090-8149-5540 (家族携帯)
090-8573-3016</v>
      </c>
      <c r="K14" s="197"/>
      <c r="L14" s="198"/>
      <c r="M14" s="24">
        <f>IF($A14="","",VLOOKUP($A14,会員名簿!$A$4:$J$70,8))</f>
        <v>5</v>
      </c>
      <c r="O14" s="277"/>
      <c r="P14" s="27" t="s">
        <v>36</v>
      </c>
      <c r="Q14" s="278" t="s">
        <v>552</v>
      </c>
      <c r="R14" s="281"/>
      <c r="S14" s="282" t="s">
        <v>37</v>
      </c>
      <c r="T14" s="283"/>
      <c r="U14" s="283"/>
      <c r="V14" s="283"/>
      <c r="W14" s="284"/>
      <c r="Z14" s="59" t="s">
        <v>34</v>
      </c>
    </row>
    <row r="15" spans="1:26" s="6" customFormat="1" ht="33" customHeight="1">
      <c r="A15" s="28">
        <v>56</v>
      </c>
      <c r="B15" s="25" t="s">
        <v>39</v>
      </c>
      <c r="C15" s="2" t="str">
        <f>IF($A15="","",VLOOKUP($A15,会員名簿!$A$4:$J$70,2))</f>
        <v>吉田　直彦</v>
      </c>
      <c r="D15" s="2" t="str">
        <f>IF($A15="","",VLOOKUP($A15,会員名簿!$A$4:$J$70,3))</f>
        <v>男</v>
      </c>
      <c r="E15" s="2">
        <f ca="1">IF($A15="","",VLOOKUP($A15,会員名簿!$A$4:$J$70,4))</f>
        <v>67</v>
      </c>
      <c r="F15" s="2" t="str">
        <f>IF($A15="","",VLOOKUP($A15,会員名簿!$A$4:$J$70,5))</f>
        <v>B</v>
      </c>
      <c r="G15" s="213" t="str">
        <f>IF($A15="","",VLOOKUP($A15,会員名簿!$A$4:$J$70,6))</f>
        <v>不破郡垂井町綾戸521-3</v>
      </c>
      <c r="H15" s="214"/>
      <c r="I15" s="214"/>
      <c r="J15" s="197" t="str">
        <f>IF($A15="","",VLOOKUP($A15,会員名簿!$A$4:$J$70,7))</f>
        <v>0584-22-1612 （家族）
090-7688-7400</v>
      </c>
      <c r="K15" s="197"/>
      <c r="L15" s="198"/>
      <c r="M15" s="24">
        <f>IF($A15="","",VLOOKUP($A15,会員名簿!$A$4:$J$70,8))</f>
        <v>5</v>
      </c>
      <c r="O15" s="285" t="s">
        <v>579</v>
      </c>
      <c r="P15" s="286"/>
      <c r="Q15" s="286"/>
      <c r="R15" s="286"/>
      <c r="S15" s="286"/>
      <c r="T15" s="286"/>
      <c r="U15" s="286"/>
      <c r="V15" s="286"/>
      <c r="W15" s="287"/>
      <c r="Z15" s="59" t="s">
        <v>38</v>
      </c>
    </row>
    <row r="16" spans="1:26" s="6" customFormat="1" ht="33" customHeight="1">
      <c r="A16" s="28">
        <v>45</v>
      </c>
      <c r="B16" s="25"/>
      <c r="C16" s="2" t="str">
        <f>IF($A16="","",VLOOKUP($A16,会員名簿!$A$4:$J$70,2))</f>
        <v>堀　弘美</v>
      </c>
      <c r="D16" s="2" t="str">
        <f>IF($A16="","",VLOOKUP($A16,会員名簿!$A$4:$J$70,3))</f>
        <v>男</v>
      </c>
      <c r="E16" s="2">
        <f ca="1">IF($A16="","",VLOOKUP($A16,会員名簿!$A$4:$J$70,4))</f>
        <v>67</v>
      </c>
      <c r="F16" s="2" t="str">
        <f>IF($A16="","",VLOOKUP($A16,会員名簿!$A$4:$J$70,5))</f>
        <v>B</v>
      </c>
      <c r="G16" s="213" t="str">
        <f>IF($A16="","",VLOOKUP($A16,会員名簿!$A$4:$J$70,6))</f>
        <v>岐阜市加納安良町21</v>
      </c>
      <c r="H16" s="214"/>
      <c r="I16" s="214"/>
      <c r="J16" s="197" t="str">
        <f>IF($A16="","",VLOOKUP($A16,会員名簿!$A$4:$J$70,7))</f>
        <v>058-273-7940 (家族宅)
090-1833-5083
ｺｺﾍﾘNo.：0034A0-061</v>
      </c>
      <c r="K16" s="197"/>
      <c r="L16" s="198"/>
      <c r="M16" s="24">
        <f>IF($A16="","",VLOOKUP($A16,会員名簿!$A$4:$J$70,8))</f>
        <v>2</v>
      </c>
      <c r="O16" s="285"/>
      <c r="P16" s="286"/>
      <c r="Q16" s="286"/>
      <c r="R16" s="286"/>
      <c r="S16" s="286"/>
      <c r="T16" s="286"/>
      <c r="U16" s="286"/>
      <c r="V16" s="286"/>
      <c r="W16" s="287"/>
    </row>
    <row r="17" spans="1:34" s="6" customFormat="1" ht="32.25" customHeight="1">
      <c r="A17" s="28">
        <v>13</v>
      </c>
      <c r="B17" s="25"/>
      <c r="C17" s="2" t="str">
        <f>IF($A17="","",VLOOKUP($A17,会員名簿!$A$4:$J$70,2))</f>
        <v>川合　昇</v>
      </c>
      <c r="D17" s="2" t="str">
        <f>IF($A17="","",VLOOKUP($A17,会員名簿!$A$4:$J$70,3))</f>
        <v>男</v>
      </c>
      <c r="E17" s="2">
        <f ca="1">IF($A17="","",VLOOKUP($A17,会員名簿!$A$4:$J$70,4))</f>
        <v>68</v>
      </c>
      <c r="F17" s="2" t="str">
        <f>IF($A17="","",VLOOKUP($A17,会員名簿!$A$4:$J$70,5))</f>
        <v>O</v>
      </c>
      <c r="G17" s="213" t="str">
        <f>IF($A17="","",VLOOKUP($A17,会員名簿!$A$4:$J$70,6))</f>
        <v>大垣市南頬町１丁目８２－１</v>
      </c>
      <c r="H17" s="214"/>
      <c r="I17" s="214"/>
      <c r="J17" s="197" t="str">
        <f>IF($A17="","",VLOOKUP($A17,会員名簿!$A$4:$J$70,7))</f>
        <v>090-1780-3385 (家族宅)
080-3684-3268</v>
      </c>
      <c r="K17" s="197"/>
      <c r="L17" s="198"/>
      <c r="M17" s="24">
        <f>IF($A17="","",VLOOKUP($A17,会員名簿!$A$4:$J$70,8))</f>
        <v>5</v>
      </c>
      <c r="O17" s="285"/>
      <c r="P17" s="286"/>
      <c r="Q17" s="286"/>
      <c r="R17" s="286"/>
      <c r="S17" s="286"/>
      <c r="T17" s="286"/>
      <c r="U17" s="286"/>
      <c r="V17" s="286"/>
      <c r="W17" s="287"/>
    </row>
    <row r="18" spans="1:34" s="6" customFormat="1" ht="32.25" customHeight="1">
      <c r="A18" s="28">
        <v>54</v>
      </c>
      <c r="B18" s="25"/>
      <c r="C18" s="2" t="str">
        <f>IF($A18="","",VLOOKUP($A18,会員名簿!$A$4:$J$70,2))</f>
        <v>湯浅  彰浩</v>
      </c>
      <c r="D18" s="2" t="str">
        <f>IF($A18="","",VLOOKUP($A18,会員名簿!$A$4:$J$70,3))</f>
        <v>男</v>
      </c>
      <c r="E18" s="2">
        <f ca="1">IF($A18="","",VLOOKUP($A18,会員名簿!$A$4:$J$70,4))</f>
        <v>43</v>
      </c>
      <c r="F18" s="2" t="str">
        <f>IF($A18="","",VLOOKUP($A18,会員名簿!$A$4:$J$70,5))</f>
        <v>B</v>
      </c>
      <c r="G18" s="215" t="str">
        <f>IF($A18="","",VLOOKUP($A18,会員名簿!$A$4:$J$70,6))</f>
        <v>大垣市笠縫町５３９</v>
      </c>
      <c r="H18" s="197"/>
      <c r="I18" s="197"/>
      <c r="J18" s="197" t="str">
        <f>IF($A18="","",VLOOKUP($A18,会員名簿!$A$4:$J$70,7))</f>
        <v xml:space="preserve">0584- (家族宅)
090-3835-6589 </v>
      </c>
      <c r="K18" s="197"/>
      <c r="L18" s="198"/>
      <c r="M18" s="24">
        <f>IF($A18="","",VLOOKUP($A18,会員名簿!$A$4:$J$70,8))</f>
        <v>5</v>
      </c>
      <c r="O18" s="285"/>
      <c r="P18" s="286"/>
      <c r="Q18" s="286"/>
      <c r="R18" s="286"/>
      <c r="S18" s="286"/>
      <c r="T18" s="286"/>
      <c r="U18" s="286"/>
      <c r="V18" s="286"/>
      <c r="W18" s="287"/>
    </row>
    <row r="19" spans="1:34" s="6" customFormat="1" ht="32.25" customHeight="1">
      <c r="A19" s="28">
        <v>33</v>
      </c>
      <c r="B19" s="25"/>
      <c r="C19" s="2" t="str">
        <f>IF($A19="","",VLOOKUP($A19,会員名簿!$A$4:$J$70,2))</f>
        <v>長沢　近房</v>
      </c>
      <c r="D19" s="2" t="str">
        <f>IF($A19="","",VLOOKUP($A19,会員名簿!$A$4:$J$70,3))</f>
        <v>男</v>
      </c>
      <c r="E19" s="2">
        <f ca="1">IF($A19="","",VLOOKUP($A19,会員名簿!$A$4:$J$70,4))</f>
        <v>69</v>
      </c>
      <c r="F19" s="2" t="str">
        <f>IF($A19="","",VLOOKUP($A19,会員名簿!$A$4:$J$70,5))</f>
        <v>A</v>
      </c>
      <c r="G19" s="215" t="str">
        <f>IF($A19="","",VLOOKUP($A19,会員名簿!$A$4:$J$70,6))</f>
        <v>大垣市美和町1741-4</v>
      </c>
      <c r="H19" s="197"/>
      <c r="I19" s="197"/>
      <c r="J19" s="197" t="str">
        <f>IF($A19="","",VLOOKUP($A19,会員名簿!$A$4:$J$70,7))</f>
        <v>0584-78-2261 (家族宅)
090-7601-1241</v>
      </c>
      <c r="K19" s="197"/>
      <c r="L19" s="198"/>
      <c r="M19" s="24">
        <f>IF($A19="","",VLOOKUP($A19,会員名簿!$A$4:$J$70,8))</f>
        <v>5</v>
      </c>
      <c r="O19" s="285"/>
      <c r="P19" s="286"/>
      <c r="Q19" s="286"/>
      <c r="R19" s="286"/>
      <c r="S19" s="286"/>
      <c r="T19" s="286"/>
      <c r="U19" s="286"/>
      <c r="V19" s="286"/>
      <c r="W19" s="287"/>
    </row>
    <row r="20" spans="1:34" s="6" customFormat="1" ht="32.25" customHeight="1">
      <c r="A20" s="28"/>
      <c r="B20" s="25"/>
      <c r="C20" s="2" t="str">
        <f>IF($A20="","",VLOOKUP($A20,会員名簿!$A$4:$J$70,2))</f>
        <v/>
      </c>
      <c r="D20" s="2" t="str">
        <f>IF($A20="","",VLOOKUP($A20,会員名簿!$A$4:$J$70,3))</f>
        <v/>
      </c>
      <c r="E20" s="2" t="str">
        <f>IF($A20="","",VLOOKUP($A20,会員名簿!$A$4:$J$70,4))</f>
        <v/>
      </c>
      <c r="F20" s="2" t="str">
        <f>IF($A20="","",VLOOKUP($A20,会員名簿!$A$4:$J$70,5))</f>
        <v/>
      </c>
      <c r="G20" s="215" t="str">
        <f>IF($A20="","",VLOOKUP($A20,会員名簿!$A$4:$J$70,6))</f>
        <v/>
      </c>
      <c r="H20" s="197"/>
      <c r="I20" s="197"/>
      <c r="J20" s="197" t="str">
        <f>IF($A20="","",VLOOKUP($A20,会員名簿!$A$4:$J$70,7))</f>
        <v/>
      </c>
      <c r="K20" s="197"/>
      <c r="L20" s="198"/>
      <c r="M20" s="24" t="str">
        <f>IF($A20="","",VLOOKUP($A20,会員名簿!$A$4:$J$70,8))</f>
        <v/>
      </c>
      <c r="O20" s="285"/>
      <c r="P20" s="286"/>
      <c r="Q20" s="286"/>
      <c r="R20" s="286"/>
      <c r="S20" s="286"/>
      <c r="T20" s="286"/>
      <c r="U20" s="286"/>
      <c r="V20" s="286"/>
      <c r="W20" s="287"/>
    </row>
    <row r="21" spans="1:34" s="6" customFormat="1" ht="32.25" customHeight="1">
      <c r="A21" s="28"/>
      <c r="B21" s="25"/>
      <c r="C21" s="2" t="str">
        <f>IF($A21="","",VLOOKUP($A21,会員名簿!$A$4:$J$70,2))</f>
        <v/>
      </c>
      <c r="D21" s="2" t="str">
        <f>IF($A21="","",VLOOKUP($A21,会員名簿!$A$4:$J$70,3))</f>
        <v/>
      </c>
      <c r="E21" s="2" t="str">
        <f>IF($A21="","",VLOOKUP($A21,会員名簿!$A$4:$J$70,4))</f>
        <v/>
      </c>
      <c r="F21" s="2" t="str">
        <f>IF($A21="","",VLOOKUP($A21,会員名簿!$A$4:$J$70,5))</f>
        <v/>
      </c>
      <c r="G21" s="215" t="str">
        <f>IF($A21="","",VLOOKUP($A21,会員名簿!$A$4:$J$70,6))</f>
        <v/>
      </c>
      <c r="H21" s="197"/>
      <c r="I21" s="197"/>
      <c r="J21" s="197" t="str">
        <f>IF($A21="","",VLOOKUP($A21,会員名簿!$A$4:$J$70,7))</f>
        <v/>
      </c>
      <c r="K21" s="197"/>
      <c r="L21" s="198"/>
      <c r="M21" s="24" t="str">
        <f>IF($A21="","",VLOOKUP($A21,会員名簿!$A$4:$J$70,8))</f>
        <v/>
      </c>
      <c r="O21" s="285"/>
      <c r="P21" s="286"/>
      <c r="Q21" s="286"/>
      <c r="R21" s="286"/>
      <c r="S21" s="286"/>
      <c r="T21" s="286"/>
      <c r="U21" s="286"/>
      <c r="V21" s="286"/>
      <c r="W21" s="287"/>
    </row>
    <row r="22" spans="1:34" s="6" customFormat="1" ht="32.25" customHeight="1">
      <c r="A22" s="28"/>
      <c r="B22" s="25"/>
      <c r="C22" s="2" t="str">
        <f>IF($A22="","",VLOOKUP($A22,会員名簿!$A$4:$J$70,2))</f>
        <v/>
      </c>
      <c r="D22" s="2" t="str">
        <f>IF($A22="","",VLOOKUP($A22,会員名簿!$A$4:$J$70,3))</f>
        <v/>
      </c>
      <c r="E22" s="2" t="str">
        <f>IF($A22="","",VLOOKUP($A22,会員名簿!$A$4:$J$70,4))</f>
        <v/>
      </c>
      <c r="F22" s="2" t="str">
        <f>IF($A22="","",VLOOKUP($A22,会員名簿!$A$4:$J$70,5))</f>
        <v/>
      </c>
      <c r="G22" s="215" t="str">
        <f>IF($A22="","",VLOOKUP($A22,会員名簿!$A$4:$J$70,6))</f>
        <v/>
      </c>
      <c r="H22" s="197"/>
      <c r="I22" s="197"/>
      <c r="J22" s="197" t="str">
        <f>IF($A22="","",VLOOKUP($A22,会員名簿!$A$4:$J$70,7))</f>
        <v/>
      </c>
      <c r="K22" s="197"/>
      <c r="L22" s="198"/>
      <c r="M22" s="24" t="str">
        <f>IF($A22="","",VLOOKUP($A22,会員名簿!$A$4:$J$70,8))</f>
        <v/>
      </c>
      <c r="O22" s="285"/>
      <c r="P22" s="286"/>
      <c r="Q22" s="286"/>
      <c r="R22" s="286"/>
      <c r="S22" s="286"/>
      <c r="T22" s="286"/>
      <c r="U22" s="286"/>
      <c r="V22" s="286"/>
      <c r="W22" s="287"/>
    </row>
    <row r="23" spans="1:34" s="6" customFormat="1" ht="32.25" customHeight="1">
      <c r="A23" s="28"/>
      <c r="B23" s="25"/>
      <c r="C23" s="2" t="str">
        <f>IF($A23="","",VLOOKUP($A23,会員名簿!$A$4:$J$70,2))</f>
        <v/>
      </c>
      <c r="D23" s="2" t="str">
        <f>IF($A23="","",VLOOKUP($A23,会員名簿!$A$4:$J$70,3))</f>
        <v/>
      </c>
      <c r="E23" s="2" t="str">
        <f>IF($A23="","",VLOOKUP($A23,会員名簿!$A$4:$J$70,4))</f>
        <v/>
      </c>
      <c r="F23" s="2" t="str">
        <f>IF($A23="","",VLOOKUP($A23,会員名簿!$A$4:$J$70,5))</f>
        <v/>
      </c>
      <c r="G23" s="215" t="str">
        <f>IF($A23="","",VLOOKUP($A23,会員名簿!$A$4:$J$70,6))</f>
        <v/>
      </c>
      <c r="H23" s="197"/>
      <c r="I23" s="197"/>
      <c r="J23" s="197" t="str">
        <f>IF($A23="","",VLOOKUP($A23,会員名簿!$A$4:$J$70,7))</f>
        <v/>
      </c>
      <c r="K23" s="197"/>
      <c r="L23" s="198"/>
      <c r="M23" s="24" t="str">
        <f>IF($A23="","",VLOOKUP($A23,会員名簿!$A$4:$J$70,8))</f>
        <v/>
      </c>
      <c r="O23" s="285"/>
      <c r="P23" s="286"/>
      <c r="Q23" s="286"/>
      <c r="R23" s="286"/>
      <c r="S23" s="286"/>
      <c r="T23" s="286"/>
      <c r="U23" s="286"/>
      <c r="V23" s="286"/>
      <c r="W23" s="287"/>
      <c r="Y23" s="56"/>
      <c r="AA23" s="56"/>
      <c r="AB23" s="56"/>
      <c r="AC23" s="56"/>
      <c r="AD23" s="56"/>
      <c r="AE23" s="56"/>
      <c r="AF23" s="56"/>
      <c r="AG23" s="56"/>
      <c r="AH23" s="56"/>
    </row>
    <row r="24" spans="1:34" s="6" customFormat="1" ht="32.25" customHeight="1">
      <c r="A24" s="28"/>
      <c r="B24" s="25"/>
      <c r="C24" s="2" t="str">
        <f>IF($A24="","",VLOOKUP($A24,会員名簿!$A$4:$J$70,2))</f>
        <v/>
      </c>
      <c r="D24" s="2" t="str">
        <f>IF($A24="","",VLOOKUP($A24,会員名簿!$A$4:$J$70,3))</f>
        <v/>
      </c>
      <c r="E24" s="2" t="str">
        <f>IF($A24="","",VLOOKUP($A24,会員名簿!$A$4:$J$70,4))</f>
        <v/>
      </c>
      <c r="F24" s="2" t="str">
        <f>IF($A24="","",VLOOKUP($A24,会員名簿!$A$4:$J$70,5))</f>
        <v/>
      </c>
      <c r="G24" s="215" t="str">
        <f>IF($A24="","",VLOOKUP($A24,会員名簿!$A$4:$J$70,6))</f>
        <v/>
      </c>
      <c r="H24" s="197"/>
      <c r="I24" s="197"/>
      <c r="J24" s="197" t="str">
        <f>IF($A24="","",VLOOKUP($A24,会員名簿!$A$4:$J$70,7))</f>
        <v/>
      </c>
      <c r="K24" s="197"/>
      <c r="L24" s="198"/>
      <c r="M24" s="24" t="str">
        <f>IF($A24="","",VLOOKUP($A24,会員名簿!$A$4:$J$70,8))</f>
        <v/>
      </c>
      <c r="O24" s="285"/>
      <c r="P24" s="286"/>
      <c r="Q24" s="286"/>
      <c r="R24" s="286"/>
      <c r="S24" s="286"/>
      <c r="T24" s="286"/>
      <c r="U24" s="286"/>
      <c r="V24" s="286"/>
      <c r="W24" s="287"/>
      <c r="Y24" s="56"/>
      <c r="Z24" s="56"/>
      <c r="AA24" s="56"/>
      <c r="AB24" s="56"/>
      <c r="AC24" s="56"/>
      <c r="AD24" s="56"/>
      <c r="AE24" s="56"/>
      <c r="AF24" s="56"/>
      <c r="AG24" s="56"/>
      <c r="AH24" s="56"/>
    </row>
    <row r="25" spans="1:34" s="6" customFormat="1" ht="32.25" customHeight="1" thickBot="1">
      <c r="A25" s="28"/>
      <c r="B25" s="164"/>
      <c r="C25" s="165" t="str">
        <f>IF($A25="","",VLOOKUP($A25,会員名簿!$A$4:$J$70,2))</f>
        <v/>
      </c>
      <c r="D25" s="165" t="str">
        <f>IF($A25="","",VLOOKUP($A25,会員名簿!$A$4:$J$70,3))</f>
        <v/>
      </c>
      <c r="E25" s="165" t="str">
        <f>IF($A25="","",VLOOKUP($A25,会員名簿!$A$4:$J$70,4))</f>
        <v/>
      </c>
      <c r="F25" s="165" t="str">
        <f>IF($A25="","",VLOOKUP($A25,会員名簿!$A$4:$J$70,5))</f>
        <v/>
      </c>
      <c r="G25" s="208" t="str">
        <f>IF($A25="","",VLOOKUP($A25,会員名簿!$A$4:$J$70,6))</f>
        <v/>
      </c>
      <c r="H25" s="199"/>
      <c r="I25" s="199"/>
      <c r="J25" s="199" t="str">
        <f>IF($A25="","",VLOOKUP($A25,会員名簿!$A$4:$J$70,7))</f>
        <v/>
      </c>
      <c r="K25" s="199"/>
      <c r="L25" s="200"/>
      <c r="M25" s="184" t="str">
        <f>IF($A25="","",VLOOKUP($A25,会員名簿!$A$4:$J$70,8))</f>
        <v/>
      </c>
      <c r="O25" s="285"/>
      <c r="P25" s="286"/>
      <c r="Q25" s="286"/>
      <c r="R25" s="286"/>
      <c r="S25" s="286"/>
      <c r="T25" s="286"/>
      <c r="U25" s="286"/>
      <c r="V25" s="286"/>
      <c r="W25" s="287"/>
      <c r="Y25" s="56"/>
      <c r="Z25" s="56"/>
      <c r="AA25" s="56"/>
      <c r="AB25" s="56"/>
      <c r="AC25" s="56"/>
      <c r="AD25" s="56"/>
      <c r="AE25" s="56"/>
      <c r="AF25" s="56"/>
      <c r="AG25" s="56"/>
      <c r="AH25" s="56"/>
    </row>
    <row r="26" spans="1:34" s="6" customFormat="1" ht="15.75" customHeight="1" thickBot="1">
      <c r="B26" s="206" t="s">
        <v>434</v>
      </c>
      <c r="C26" s="207"/>
      <c r="D26" s="203" t="s">
        <v>431</v>
      </c>
      <c r="E26" s="204"/>
      <c r="F26" s="205"/>
      <c r="G26" s="166" t="s">
        <v>432</v>
      </c>
      <c r="H26" s="203" t="s">
        <v>433</v>
      </c>
      <c r="I26" s="205"/>
      <c r="J26" s="185"/>
      <c r="K26" s="186"/>
      <c r="L26" s="186"/>
      <c r="M26" s="187"/>
      <c r="O26" s="285"/>
      <c r="P26" s="286"/>
      <c r="Q26" s="286"/>
      <c r="R26" s="286"/>
      <c r="S26" s="286"/>
      <c r="T26" s="286"/>
      <c r="U26" s="286"/>
      <c r="V26" s="286"/>
      <c r="W26" s="287"/>
      <c r="Y26" s="56"/>
      <c r="Z26" s="56"/>
      <c r="AA26" s="56"/>
      <c r="AB26" s="56"/>
      <c r="AC26" s="56"/>
      <c r="AD26" s="56"/>
      <c r="AE26" s="56"/>
      <c r="AF26" s="56"/>
      <c r="AG26" s="56"/>
      <c r="AH26" s="56"/>
    </row>
    <row r="27" spans="1:34" s="6" customFormat="1" ht="20.100000000000001" customHeight="1" thickBot="1">
      <c r="A27" s="173">
        <v>1</v>
      </c>
      <c r="B27" s="191" t="str">
        <f>IF($A27="","",VLOOKUP($A27,会員名簿!$A$4:$J$70,2))</f>
        <v>石原　庸吉</v>
      </c>
      <c r="C27" s="192"/>
      <c r="D27" s="193" t="str">
        <f>IF($A27="","",VLOOKUP($A27,会員名簿!$A$4:$P$70,14))</f>
        <v>タント</v>
      </c>
      <c r="E27" s="194"/>
      <c r="F27" s="194"/>
      <c r="G27" s="167" t="str">
        <f>IF($A27="","",VLOOKUP($A27,会員名簿!$A$4:$P$70,15))</f>
        <v>ガンメタ</v>
      </c>
      <c r="H27" s="201">
        <f>IF($A27="","",VLOOKUP($A27,会員名簿!$A$4:$P$70,16))</f>
        <v>6201</v>
      </c>
      <c r="I27" s="202"/>
      <c r="J27" s="162"/>
      <c r="K27" s="162"/>
      <c r="L27" s="162"/>
      <c r="M27" s="163"/>
      <c r="O27" s="285"/>
      <c r="P27" s="286"/>
      <c r="Q27" s="286"/>
      <c r="R27" s="286"/>
      <c r="S27" s="286"/>
      <c r="T27" s="286"/>
      <c r="U27" s="286"/>
      <c r="V27" s="286"/>
      <c r="W27" s="287"/>
      <c r="Y27" s="56"/>
      <c r="Z27" s="56"/>
      <c r="AA27" s="56"/>
      <c r="AB27" s="56"/>
      <c r="AC27" s="56"/>
      <c r="AD27" s="56"/>
      <c r="AE27" s="56"/>
      <c r="AF27" s="56"/>
      <c r="AG27" s="56"/>
      <c r="AH27" s="56"/>
    </row>
    <row r="28" spans="1:34" s="6" customFormat="1" ht="20.100000000000001" customHeight="1" thickBot="1">
      <c r="A28" s="173">
        <v>56</v>
      </c>
      <c r="B28" s="191" t="str">
        <f>IF($A28="","",VLOOKUP($A28,会員名簿!$A$4:$J$70,2))</f>
        <v>吉田　直彦</v>
      </c>
      <c r="C28" s="192"/>
      <c r="D28" s="193" t="str">
        <f>IF($A28="","",VLOOKUP($A28,会員名簿!$A$4:$P$70,14))</f>
        <v>プリウスα</v>
      </c>
      <c r="E28" s="194"/>
      <c r="F28" s="194"/>
      <c r="G28" s="167" t="str">
        <f>IF($A28="","",VLOOKUP($A28,会員名簿!$A$4:$P$70,15))</f>
        <v>ガンメタ</v>
      </c>
      <c r="H28" s="201">
        <f>IF($A28="","",VLOOKUP($A28,会員名簿!$A$4:$P$70,16))</f>
        <v>8803</v>
      </c>
      <c r="I28" s="202"/>
      <c r="J28" s="162"/>
      <c r="K28" s="162"/>
      <c r="L28" s="162"/>
      <c r="M28" s="163"/>
      <c r="O28" s="285"/>
      <c r="P28" s="286"/>
      <c r="Q28" s="286"/>
      <c r="R28" s="286"/>
      <c r="S28" s="286"/>
      <c r="T28" s="286"/>
      <c r="U28" s="286"/>
      <c r="V28" s="286"/>
      <c r="W28" s="287"/>
      <c r="Y28" s="56"/>
      <c r="Z28" s="56"/>
      <c r="AA28" s="56"/>
      <c r="AB28" s="56"/>
      <c r="AC28" s="56"/>
      <c r="AD28" s="56"/>
      <c r="AE28" s="56"/>
      <c r="AF28" s="56"/>
      <c r="AG28" s="56"/>
      <c r="AH28" s="56"/>
    </row>
    <row r="29" spans="1:34" s="6" customFormat="1" ht="20.100000000000001" customHeight="1" thickBot="1">
      <c r="A29" s="173"/>
      <c r="B29" s="191" t="str">
        <f>IF($A29="","",VLOOKUP($A29,会員名簿!$A$4:$J$70,2))</f>
        <v/>
      </c>
      <c r="C29" s="192"/>
      <c r="D29" s="193" t="str">
        <f>IF($A29="","",VLOOKUP($A29,会員名簿!$A$4:$P$70,14))</f>
        <v/>
      </c>
      <c r="E29" s="194"/>
      <c r="F29" s="194"/>
      <c r="G29" s="168" t="str">
        <f>IF($A29="","",VLOOKUP($A29,会員名簿!$A$4:$P$70,15))</f>
        <v/>
      </c>
      <c r="H29" s="195" t="str">
        <f>IF($A29="","",VLOOKUP($A29,会員名簿!$A$4:$P$70,16))</f>
        <v/>
      </c>
      <c r="I29" s="196"/>
      <c r="J29" s="162"/>
      <c r="K29" s="162"/>
      <c r="L29" s="162"/>
      <c r="M29" s="163"/>
      <c r="O29" s="285"/>
      <c r="P29" s="286"/>
      <c r="Q29" s="286"/>
      <c r="R29" s="286"/>
      <c r="S29" s="286"/>
      <c r="T29" s="286"/>
      <c r="U29" s="286"/>
      <c r="V29" s="286"/>
      <c r="W29" s="287"/>
      <c r="Y29" s="56"/>
      <c r="Z29" s="56"/>
      <c r="AA29" s="56"/>
      <c r="AB29" s="56"/>
      <c r="AC29" s="56"/>
      <c r="AD29" s="56"/>
      <c r="AE29" s="56"/>
      <c r="AF29" s="56"/>
      <c r="AG29" s="56"/>
      <c r="AH29" s="56"/>
    </row>
    <row r="30" spans="1:34" s="6" customFormat="1" ht="28.35" customHeight="1">
      <c r="B30" s="247" t="s">
        <v>40</v>
      </c>
      <c r="C30" s="247"/>
      <c r="D30" s="247"/>
      <c r="E30" s="247"/>
      <c r="F30" s="247"/>
      <c r="G30" s="247"/>
      <c r="H30" s="247"/>
      <c r="I30" s="247"/>
      <c r="J30" s="247"/>
      <c r="K30" s="247"/>
      <c r="L30" s="247"/>
      <c r="M30" s="247"/>
      <c r="O30" s="285"/>
      <c r="P30" s="286"/>
      <c r="Q30" s="286"/>
      <c r="R30" s="286"/>
      <c r="S30" s="286"/>
      <c r="T30" s="286"/>
      <c r="U30" s="286"/>
      <c r="V30" s="286"/>
      <c r="W30" s="287"/>
      <c r="X30" s="56"/>
      <c r="Y30" s="56"/>
      <c r="Z30" s="56"/>
      <c r="AA30" s="56"/>
      <c r="AB30" s="56"/>
      <c r="AC30" s="56"/>
      <c r="AD30" s="56"/>
      <c r="AE30" s="56"/>
      <c r="AF30" s="56"/>
      <c r="AG30" s="56"/>
      <c r="AH30" s="56"/>
    </row>
    <row r="31" spans="1:34" s="6" customFormat="1" ht="20.100000000000001" customHeight="1">
      <c r="B31" s="21" t="s">
        <v>41</v>
      </c>
      <c r="C31" s="22"/>
      <c r="F31" s="21" t="s">
        <v>41</v>
      </c>
      <c r="G31" s="22"/>
      <c r="O31" s="285"/>
      <c r="P31" s="286"/>
      <c r="Q31" s="286"/>
      <c r="R31" s="286"/>
      <c r="S31" s="286"/>
      <c r="T31" s="286"/>
      <c r="U31" s="286"/>
      <c r="V31" s="286"/>
      <c r="W31" s="287"/>
      <c r="X31" s="56"/>
      <c r="Y31" s="56"/>
      <c r="Z31" s="56"/>
      <c r="AA31" s="56"/>
      <c r="AB31" s="56"/>
      <c r="AC31" s="56"/>
      <c r="AD31" s="56"/>
      <c r="AE31" s="56"/>
      <c r="AF31" s="56"/>
      <c r="AG31" s="56"/>
      <c r="AH31" s="56"/>
    </row>
    <row r="32" spans="1:34" s="6" customFormat="1" ht="20.100000000000001" customHeight="1">
      <c r="B32" s="21" t="s">
        <v>41</v>
      </c>
      <c r="C32" s="22"/>
      <c r="F32" s="21" t="s">
        <v>41</v>
      </c>
      <c r="G32" s="22"/>
      <c r="O32" s="285"/>
      <c r="P32" s="286"/>
      <c r="Q32" s="286"/>
      <c r="R32" s="286"/>
      <c r="S32" s="286"/>
      <c r="T32" s="286"/>
      <c r="U32" s="286"/>
      <c r="V32" s="286"/>
      <c r="W32" s="287"/>
      <c r="X32" s="56"/>
      <c r="Z32" s="56"/>
    </row>
    <row r="33" spans="2:26" s="6" customFormat="1" ht="11.25" customHeight="1" thickBot="1">
      <c r="B33" s="56"/>
      <c r="C33" s="56"/>
      <c r="D33" s="56"/>
      <c r="E33" s="56"/>
      <c r="F33" s="56"/>
      <c r="G33" s="56"/>
      <c r="H33" s="56"/>
      <c r="I33" s="56"/>
      <c r="J33" s="56"/>
      <c r="K33" s="56"/>
      <c r="L33" s="56"/>
      <c r="M33" s="56"/>
      <c r="O33" s="288"/>
      <c r="P33" s="289"/>
      <c r="Q33" s="289"/>
      <c r="R33" s="289"/>
      <c r="S33" s="289"/>
      <c r="T33" s="289"/>
      <c r="U33" s="289"/>
      <c r="V33" s="289"/>
      <c r="W33" s="290"/>
      <c r="X33" s="56"/>
    </row>
    <row r="34" spans="2:26" s="6" customFormat="1" ht="36" customHeight="1">
      <c r="B34" s="56"/>
      <c r="C34" s="56"/>
      <c r="D34" s="56"/>
      <c r="E34" s="56"/>
      <c r="F34" s="56"/>
      <c r="G34" s="56"/>
      <c r="H34" s="56"/>
      <c r="I34" s="56"/>
      <c r="J34" s="56"/>
      <c r="K34" s="56"/>
      <c r="L34" s="56"/>
      <c r="M34" s="56"/>
      <c r="O34"/>
      <c r="P34"/>
      <c r="Q34"/>
      <c r="R34"/>
      <c r="S34"/>
      <c r="T34"/>
      <c r="U34"/>
      <c r="V34"/>
      <c r="W34"/>
      <c r="X34" s="56"/>
    </row>
    <row r="35" spans="2:26" s="6" customFormat="1" ht="27" customHeight="1">
      <c r="B35" s="56"/>
      <c r="C35" s="56"/>
      <c r="D35" s="56"/>
      <c r="E35" s="56"/>
      <c r="F35" s="56"/>
      <c r="G35" s="56"/>
      <c r="H35" s="56"/>
      <c r="I35" s="56"/>
      <c r="J35" s="56"/>
      <c r="K35" s="56"/>
      <c r="L35" s="56"/>
      <c r="M35" s="56"/>
      <c r="O35" s="115"/>
      <c r="Q35" s="56"/>
      <c r="R35" s="56"/>
      <c r="S35" s="56"/>
      <c r="T35" s="56"/>
      <c r="U35" s="56"/>
      <c r="V35" s="56"/>
      <c r="W35" s="56"/>
    </row>
    <row r="36" spans="2:26" s="6" customFormat="1" ht="27" customHeight="1">
      <c r="B36" s="56"/>
      <c r="C36" s="56"/>
      <c r="D36" s="56"/>
      <c r="E36" s="56"/>
      <c r="F36" s="56"/>
      <c r="G36" s="56"/>
      <c r="H36" s="56"/>
      <c r="I36" s="56"/>
      <c r="J36" s="56"/>
      <c r="K36" s="56"/>
      <c r="L36" s="56"/>
      <c r="M36" s="56"/>
      <c r="O36" s="56"/>
      <c r="P36" s="56"/>
      <c r="Q36" s="56"/>
      <c r="R36" s="56"/>
      <c r="S36" s="56"/>
      <c r="T36" s="56"/>
      <c r="U36" s="56"/>
      <c r="V36" s="56"/>
      <c r="W36" s="56"/>
    </row>
    <row r="37" spans="2:26" s="6" customFormat="1" ht="27" customHeight="1">
      <c r="B37" s="56"/>
      <c r="C37" s="56"/>
      <c r="D37" s="56"/>
      <c r="E37" s="56"/>
      <c r="F37" s="56"/>
      <c r="G37" s="56"/>
      <c r="H37" s="56"/>
      <c r="I37" s="56"/>
      <c r="J37" s="56"/>
      <c r="K37" s="56"/>
      <c r="L37" s="56"/>
      <c r="M37" s="56"/>
      <c r="O37" s="56"/>
      <c r="P37" s="56"/>
      <c r="Q37" s="56"/>
      <c r="R37" s="56"/>
      <c r="S37" s="56"/>
      <c r="T37" s="56"/>
      <c r="U37" s="56"/>
      <c r="V37" s="56"/>
      <c r="W37" s="56"/>
    </row>
    <row r="38" spans="2:26" s="6" customFormat="1" ht="23.4">
      <c r="B38" s="56"/>
      <c r="C38" s="56"/>
      <c r="D38" s="56"/>
      <c r="E38" s="56"/>
      <c r="F38" s="56"/>
      <c r="G38" s="56"/>
      <c r="H38" s="56"/>
      <c r="I38" s="56"/>
      <c r="J38" s="56"/>
      <c r="K38" s="56"/>
      <c r="L38" s="56"/>
      <c r="M38" s="56"/>
      <c r="O38" s="56"/>
      <c r="P38" s="56"/>
      <c r="Q38" s="56"/>
      <c r="R38" s="56"/>
      <c r="S38" s="56"/>
      <c r="T38" s="56"/>
      <c r="U38" s="56"/>
      <c r="V38" s="56"/>
      <c r="W38" s="56"/>
    </row>
    <row r="39" spans="2:26" s="6" customFormat="1" ht="23.4">
      <c r="B39" s="56"/>
      <c r="C39" s="56"/>
      <c r="D39" s="56"/>
      <c r="E39" s="56"/>
      <c r="F39" s="56"/>
      <c r="G39" s="56"/>
      <c r="H39" s="56"/>
      <c r="I39" s="56"/>
      <c r="J39" s="56"/>
      <c r="K39" s="56"/>
      <c r="L39" s="56"/>
      <c r="M39" s="56"/>
      <c r="O39" s="56"/>
      <c r="P39" s="56"/>
      <c r="Q39" s="56"/>
      <c r="R39" s="56"/>
      <c r="S39" s="56"/>
      <c r="T39" s="56"/>
      <c r="U39" s="56"/>
      <c r="V39" s="56"/>
      <c r="W39" s="56"/>
    </row>
    <row r="40" spans="2:26" s="6" customFormat="1" ht="23.4">
      <c r="B40" s="56"/>
      <c r="C40" s="56"/>
      <c r="D40" s="56"/>
      <c r="E40" s="56"/>
      <c r="F40" s="56"/>
      <c r="G40" s="56"/>
      <c r="H40" s="56"/>
      <c r="I40" s="56"/>
      <c r="J40" s="56"/>
      <c r="K40" s="56"/>
      <c r="L40" s="56"/>
      <c r="M40" s="56"/>
      <c r="O40" s="56"/>
      <c r="P40" s="56"/>
      <c r="Q40" s="56"/>
      <c r="R40" s="56"/>
      <c r="S40" s="56"/>
      <c r="T40" s="56"/>
      <c r="U40" s="56"/>
      <c r="V40" s="56"/>
      <c r="W40" s="56"/>
    </row>
    <row r="41" spans="2:26" s="6" customFormat="1" ht="24" customHeight="1">
      <c r="B41" s="56"/>
      <c r="C41" s="56"/>
      <c r="D41" s="56"/>
      <c r="E41" s="56"/>
      <c r="F41" s="56"/>
      <c r="G41" s="56"/>
      <c r="H41" s="56"/>
      <c r="I41" s="56"/>
      <c r="J41" s="56"/>
      <c r="K41" s="56"/>
      <c r="L41" s="56"/>
      <c r="M41" s="56"/>
      <c r="O41" s="56"/>
      <c r="P41" s="56"/>
      <c r="Q41" s="56"/>
      <c r="R41" s="56"/>
      <c r="S41" s="56"/>
      <c r="T41" s="56"/>
      <c r="U41" s="56"/>
      <c r="V41" s="56"/>
      <c r="W41" s="56"/>
    </row>
    <row r="42" spans="2:26" ht="24" customHeight="1">
      <c r="Z42" s="6"/>
    </row>
  </sheetData>
  <mergeCells count="80">
    <mergeCell ref="B12:C12"/>
    <mergeCell ref="D12:M12"/>
    <mergeCell ref="O6:R6"/>
    <mergeCell ref="S6:U6"/>
    <mergeCell ref="V6:W6"/>
    <mergeCell ref="J8:M8"/>
    <mergeCell ref="H8:I8"/>
    <mergeCell ref="D9:G9"/>
    <mergeCell ref="J9:M9"/>
    <mergeCell ref="H9:I9"/>
    <mergeCell ref="O7:W12"/>
    <mergeCell ref="O13:O14"/>
    <mergeCell ref="Q13:W13"/>
    <mergeCell ref="Q14:R14"/>
    <mergeCell ref="S14:W14"/>
    <mergeCell ref="O15:W33"/>
    <mergeCell ref="B30:M30"/>
    <mergeCell ref="G24:I24"/>
    <mergeCell ref="P4:Q4"/>
    <mergeCell ref="R4:S4"/>
    <mergeCell ref="U4:W4"/>
    <mergeCell ref="O5:W5"/>
    <mergeCell ref="L5:M6"/>
    <mergeCell ref="D8:G8"/>
    <mergeCell ref="B11:C11"/>
    <mergeCell ref="H11:I11"/>
    <mergeCell ref="D10:M10"/>
    <mergeCell ref="D11:G11"/>
    <mergeCell ref="J11:M11"/>
    <mergeCell ref="B8:C8"/>
    <mergeCell ref="B10:C10"/>
    <mergeCell ref="B9:C9"/>
    <mergeCell ref="B2:C2"/>
    <mergeCell ref="G6:I6"/>
    <mergeCell ref="L7:M7"/>
    <mergeCell ref="B3:M3"/>
    <mergeCell ref="J5:K6"/>
    <mergeCell ref="G4:I4"/>
    <mergeCell ref="B4:F7"/>
    <mergeCell ref="J4:K4"/>
    <mergeCell ref="G7:I7"/>
    <mergeCell ref="G5:I5"/>
    <mergeCell ref="J7:K7"/>
    <mergeCell ref="L4:M4"/>
    <mergeCell ref="G23:I23"/>
    <mergeCell ref="J23:L23"/>
    <mergeCell ref="G20:I20"/>
    <mergeCell ref="G21:I21"/>
    <mergeCell ref="J22:L22"/>
    <mergeCell ref="G13:L13"/>
    <mergeCell ref="G15:I15"/>
    <mergeCell ref="G16:I16"/>
    <mergeCell ref="J21:L21"/>
    <mergeCell ref="G22:I22"/>
    <mergeCell ref="J20:L20"/>
    <mergeCell ref="G18:I18"/>
    <mergeCell ref="J14:L14"/>
    <mergeCell ref="J17:L17"/>
    <mergeCell ref="G14:I14"/>
    <mergeCell ref="G19:I19"/>
    <mergeCell ref="J19:L19"/>
    <mergeCell ref="G17:I17"/>
    <mergeCell ref="J16:L16"/>
    <mergeCell ref="J18:L18"/>
    <mergeCell ref="J15:L15"/>
    <mergeCell ref="B29:C29"/>
    <mergeCell ref="D29:F29"/>
    <mergeCell ref="H29:I29"/>
    <mergeCell ref="J24:L24"/>
    <mergeCell ref="J25:L25"/>
    <mergeCell ref="B28:C28"/>
    <mergeCell ref="D28:F28"/>
    <mergeCell ref="H28:I28"/>
    <mergeCell ref="B27:C27"/>
    <mergeCell ref="D27:F27"/>
    <mergeCell ref="D26:F26"/>
    <mergeCell ref="H26:I26"/>
    <mergeCell ref="H27:I27"/>
    <mergeCell ref="B26:C26"/>
    <mergeCell ref="G25:I25"/>
  </mergeCells>
  <phoneticPr fontId="15" type="halfwidthKatakana"/>
  <dataValidations count="1">
    <dataValidation type="list" allowBlank="1" showInputMessage="1" showErrorMessage="1" sqref="J9:M9" xr:uid="{32C4CD68-6D16-4CF0-B9B6-D74D24DB6078}">
      <formula1>$Z$8:$Z$14</formula1>
    </dataValidation>
  </dataValidations>
  <printOptions horizontalCentered="1" verticalCentered="1"/>
  <pageMargins left="0.23622047244094491" right="0.23622047244094491" top="0.19685039370078741" bottom="0.19685039370078741" header="0" footer="0"/>
  <pageSetup paperSize="9" scale="73" orientation="landscape" horizontalDpi="4294967293"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48"/>
  <sheetViews>
    <sheetView view="pageBreakPreview" zoomScaleSheetLayoutView="100" workbookViewId="0">
      <selection activeCell="N11" sqref="N11"/>
    </sheetView>
  </sheetViews>
  <sheetFormatPr defaultColWidth="9" defaultRowHeight="14.4"/>
  <cols>
    <col min="1" max="1" width="5.21875" style="139" customWidth="1"/>
    <col min="2" max="2" width="21.109375" style="139" customWidth="1"/>
    <col min="3" max="3" width="6.109375" style="139" customWidth="1"/>
    <col min="4" max="4" width="21.109375" style="139" customWidth="1"/>
    <col min="5" max="5" width="6.109375" style="139" customWidth="1"/>
    <col min="6" max="6" width="22.44140625" style="139" customWidth="1"/>
    <col min="7" max="7" width="6.109375" style="139" customWidth="1"/>
    <col min="8" max="8" width="0.44140625" style="139" customWidth="1"/>
    <col min="9" max="16" width="10.44140625" style="139" customWidth="1"/>
    <col min="17" max="16384" width="9" style="139"/>
  </cols>
  <sheetData>
    <row r="2" spans="2:17" ht="18.75" customHeight="1" thickBot="1">
      <c r="B2" s="134" t="s">
        <v>42</v>
      </c>
      <c r="C2" s="317" t="s">
        <v>43</v>
      </c>
      <c r="D2" s="318"/>
      <c r="E2" s="319"/>
      <c r="F2" s="320" t="s">
        <v>44</v>
      </c>
      <c r="G2" s="319"/>
      <c r="H2" s="135"/>
      <c r="I2" s="136" t="s">
        <v>45</v>
      </c>
      <c r="J2" s="137"/>
      <c r="K2" s="137" t="s">
        <v>46</v>
      </c>
      <c r="L2" s="138"/>
      <c r="M2" s="138"/>
      <c r="N2" s="138"/>
      <c r="O2" s="138"/>
      <c r="P2" s="138"/>
    </row>
    <row r="3" spans="2:17" ht="15" customHeight="1" thickBot="1">
      <c r="B3" s="321" t="s">
        <v>47</v>
      </c>
      <c r="C3" s="322"/>
      <c r="D3" s="7" t="s">
        <v>48</v>
      </c>
      <c r="E3" s="29" t="s">
        <v>554</v>
      </c>
      <c r="F3" s="323" t="s">
        <v>49</v>
      </c>
      <c r="G3" s="322"/>
      <c r="H3" s="135"/>
      <c r="I3" s="40"/>
      <c r="J3" s="41"/>
      <c r="K3" s="41"/>
      <c r="L3" s="42"/>
      <c r="M3" s="42"/>
      <c r="N3" s="42"/>
      <c r="O3" s="42"/>
      <c r="P3" s="43"/>
    </row>
    <row r="4" spans="2:17" ht="15" customHeight="1">
      <c r="B4" s="7" t="s">
        <v>50</v>
      </c>
      <c r="C4" s="29" t="s">
        <v>553</v>
      </c>
      <c r="D4" s="10" t="s">
        <v>556</v>
      </c>
      <c r="E4" s="30" t="s">
        <v>553</v>
      </c>
      <c r="F4" s="7" t="s">
        <v>51</v>
      </c>
      <c r="G4" s="29"/>
      <c r="H4" s="135"/>
      <c r="I4" s="44"/>
      <c r="J4" s="38"/>
      <c r="K4" s="38"/>
      <c r="L4" s="38"/>
      <c r="M4" s="38"/>
      <c r="N4" s="38"/>
      <c r="O4" s="38"/>
      <c r="P4" s="45"/>
    </row>
    <row r="5" spans="2:17" ht="16.5" customHeight="1">
      <c r="B5" s="19" t="s">
        <v>52</v>
      </c>
      <c r="C5" s="30" t="s">
        <v>554</v>
      </c>
      <c r="D5" s="8" t="s">
        <v>53</v>
      </c>
      <c r="E5" s="31"/>
      <c r="F5" s="11" t="s">
        <v>54</v>
      </c>
      <c r="G5" s="30"/>
      <c r="H5" s="135"/>
      <c r="I5" s="44"/>
      <c r="J5" s="141" t="s">
        <v>559</v>
      </c>
      <c r="K5" s="38"/>
      <c r="L5" s="38"/>
      <c r="M5" s="38"/>
      <c r="N5" s="38"/>
      <c r="O5" s="38"/>
      <c r="P5" s="45"/>
    </row>
    <row r="6" spans="2:17" ht="16.5" customHeight="1">
      <c r="B6" s="10" t="s">
        <v>55</v>
      </c>
      <c r="C6" s="30" t="s">
        <v>553</v>
      </c>
      <c r="D6" s="10" t="s">
        <v>56</v>
      </c>
      <c r="E6" s="30"/>
      <c r="F6" s="10" t="s">
        <v>57</v>
      </c>
      <c r="G6" s="30" t="s">
        <v>557</v>
      </c>
      <c r="H6" s="135"/>
      <c r="I6" s="46"/>
      <c r="J6" s="141" t="s">
        <v>560</v>
      </c>
      <c r="K6" s="140"/>
      <c r="L6" s="140"/>
      <c r="M6" s="140"/>
      <c r="N6" s="140"/>
      <c r="O6" s="140"/>
      <c r="P6" s="47"/>
      <c r="Q6" s="23"/>
    </row>
    <row r="7" spans="2:17" ht="15.75" customHeight="1">
      <c r="B7" s="10" t="s">
        <v>58</v>
      </c>
      <c r="C7" s="30" t="s">
        <v>555</v>
      </c>
      <c r="D7" s="315"/>
      <c r="E7" s="316"/>
      <c r="F7" s="8" t="s">
        <v>59</v>
      </c>
      <c r="G7" s="31"/>
      <c r="H7" s="135"/>
      <c r="I7" s="46"/>
      <c r="J7" s="141" t="s">
        <v>561</v>
      </c>
      <c r="K7" s="140"/>
      <c r="L7" s="140"/>
      <c r="M7" s="140"/>
      <c r="N7" s="140"/>
      <c r="O7" s="140"/>
      <c r="P7" s="47"/>
    </row>
    <row r="8" spans="2:17" ht="16.5" customHeight="1">
      <c r="B8" s="10" t="s">
        <v>60</v>
      </c>
      <c r="C8" s="30" t="s">
        <v>553</v>
      </c>
      <c r="D8" s="315" t="s">
        <v>61</v>
      </c>
      <c r="E8" s="316"/>
      <c r="F8" s="11" t="s">
        <v>62</v>
      </c>
      <c r="G8" s="30"/>
      <c r="H8" s="135"/>
      <c r="I8" s="48"/>
      <c r="J8" s="182" t="s">
        <v>562</v>
      </c>
      <c r="K8" s="141"/>
      <c r="L8" s="141"/>
      <c r="M8" s="141"/>
      <c r="N8" s="141"/>
      <c r="O8" s="141"/>
      <c r="P8" s="49"/>
    </row>
    <row r="9" spans="2:17" ht="15.75" customHeight="1">
      <c r="B9" s="10" t="s">
        <v>63</v>
      </c>
      <c r="C9" s="30"/>
      <c r="D9" s="8" t="s">
        <v>64</v>
      </c>
      <c r="E9" s="30" t="s">
        <v>553</v>
      </c>
      <c r="F9" s="11" t="s">
        <v>65</v>
      </c>
      <c r="G9" s="30"/>
      <c r="H9" s="135"/>
      <c r="I9" s="50"/>
      <c r="J9" s="141" t="s">
        <v>563</v>
      </c>
      <c r="K9" s="38"/>
      <c r="L9" s="38"/>
      <c r="M9" s="38"/>
      <c r="N9" s="38"/>
      <c r="O9" s="38"/>
      <c r="P9" s="45"/>
    </row>
    <row r="10" spans="2:17" ht="15" customHeight="1">
      <c r="B10" s="10" t="s">
        <v>66</v>
      </c>
      <c r="C10" s="30" t="s">
        <v>553</v>
      </c>
      <c r="D10" s="10" t="s">
        <v>67</v>
      </c>
      <c r="E10" s="30"/>
      <c r="F10" s="11" t="s">
        <v>68</v>
      </c>
      <c r="G10" s="30"/>
      <c r="H10" s="135"/>
      <c r="I10" s="50"/>
      <c r="J10" s="141" t="s">
        <v>564</v>
      </c>
      <c r="P10" s="51"/>
    </row>
    <row r="11" spans="2:17" ht="14.25" customHeight="1">
      <c r="B11" s="10" t="s">
        <v>69</v>
      </c>
      <c r="C11" s="30" t="s">
        <v>555</v>
      </c>
      <c r="D11" s="26" t="s">
        <v>70</v>
      </c>
      <c r="E11" s="30"/>
      <c r="F11" s="11" t="s">
        <v>71</v>
      </c>
      <c r="G11" s="30"/>
      <c r="H11" s="135"/>
      <c r="I11" s="44"/>
      <c r="J11" s="141"/>
      <c r="K11" s="142"/>
      <c r="L11" s="142"/>
      <c r="M11" s="142"/>
      <c r="N11" s="142"/>
      <c r="O11" s="142"/>
      <c r="P11" s="52"/>
    </row>
    <row r="12" spans="2:17" ht="15.75" customHeight="1">
      <c r="B12" s="10" t="s">
        <v>72</v>
      </c>
      <c r="C12" s="30"/>
      <c r="D12" s="8" t="s">
        <v>73</v>
      </c>
      <c r="E12" s="30"/>
      <c r="F12" s="11" t="s">
        <v>74</v>
      </c>
      <c r="G12" s="30"/>
      <c r="H12" s="135"/>
      <c r="I12" s="44"/>
      <c r="J12" s="141" t="s">
        <v>586</v>
      </c>
      <c r="P12" s="51"/>
    </row>
    <row r="13" spans="2:17" ht="14.25" customHeight="1">
      <c r="B13" s="10" t="s">
        <v>75</v>
      </c>
      <c r="C13" s="30" t="s">
        <v>555</v>
      </c>
      <c r="D13" s="10" t="s">
        <v>76</v>
      </c>
      <c r="E13" s="31"/>
      <c r="F13" s="11" t="s">
        <v>77</v>
      </c>
      <c r="G13" s="30"/>
      <c r="H13" s="135"/>
      <c r="I13" s="44"/>
      <c r="J13" s="141" t="s">
        <v>565</v>
      </c>
      <c r="K13" s="142"/>
      <c r="L13" s="142"/>
      <c r="M13" s="142"/>
      <c r="N13" s="142"/>
      <c r="O13" s="142"/>
      <c r="P13" s="52"/>
    </row>
    <row r="14" spans="2:17" ht="16.5" customHeight="1">
      <c r="B14" s="10" t="s">
        <v>78</v>
      </c>
      <c r="C14" s="30" t="s">
        <v>555</v>
      </c>
      <c r="D14" s="10" t="s">
        <v>79</v>
      </c>
      <c r="E14" s="30"/>
      <c r="F14" s="11" t="s">
        <v>80</v>
      </c>
      <c r="G14" s="30"/>
      <c r="H14" s="135"/>
      <c r="I14" s="44"/>
      <c r="J14" s="141" t="s">
        <v>583</v>
      </c>
      <c r="K14" s="142"/>
      <c r="L14" s="190" t="s">
        <v>589</v>
      </c>
      <c r="M14" s="142"/>
      <c r="N14" s="142"/>
      <c r="O14" s="142"/>
      <c r="P14" s="52"/>
    </row>
    <row r="15" spans="2:17" ht="15.75" customHeight="1">
      <c r="B15" s="10" t="s">
        <v>81</v>
      </c>
      <c r="C15" s="30" t="s">
        <v>553</v>
      </c>
      <c r="D15" s="10" t="s">
        <v>82</v>
      </c>
      <c r="E15" s="30"/>
      <c r="F15" s="11" t="s">
        <v>83</v>
      </c>
      <c r="G15" s="30"/>
      <c r="H15" s="135"/>
      <c r="I15" s="44"/>
      <c r="J15" s="141" t="s">
        <v>584</v>
      </c>
      <c r="K15" s="142"/>
      <c r="L15" s="142"/>
      <c r="M15" s="142"/>
      <c r="N15" s="142"/>
      <c r="O15" s="142"/>
      <c r="P15" s="52"/>
    </row>
    <row r="16" spans="2:17" ht="17.25" customHeight="1">
      <c r="B16" s="10" t="s">
        <v>84</v>
      </c>
      <c r="C16" s="30" t="s">
        <v>555</v>
      </c>
      <c r="D16" s="10" t="s">
        <v>85</v>
      </c>
      <c r="E16" s="30"/>
      <c r="F16" s="10" t="s">
        <v>86</v>
      </c>
      <c r="G16" s="30"/>
      <c r="H16" s="135"/>
      <c r="I16" s="44"/>
      <c r="J16" s="189" t="s">
        <v>585</v>
      </c>
      <c r="K16" s="142"/>
      <c r="L16" s="142"/>
      <c r="M16" s="142"/>
      <c r="N16" s="142"/>
      <c r="O16" s="142"/>
      <c r="P16" s="52"/>
    </row>
    <row r="17" spans="2:16" ht="17.25" customHeight="1">
      <c r="B17" s="17" t="s">
        <v>87</v>
      </c>
      <c r="C17" s="30"/>
      <c r="D17" s="10" t="s">
        <v>88</v>
      </c>
      <c r="E17" s="30"/>
      <c r="F17" s="8" t="s">
        <v>89</v>
      </c>
      <c r="G17" s="31"/>
      <c r="H17" s="135"/>
      <c r="I17" s="44"/>
      <c r="J17" s="141" t="s">
        <v>566</v>
      </c>
      <c r="K17" s="142"/>
      <c r="L17" s="142"/>
      <c r="M17" s="142"/>
      <c r="N17" s="142"/>
      <c r="O17" s="142"/>
      <c r="P17" s="52"/>
    </row>
    <row r="18" spans="2:16" ht="14.25" customHeight="1">
      <c r="B18" s="10" t="s">
        <v>90</v>
      </c>
      <c r="C18" s="30" t="s">
        <v>553</v>
      </c>
      <c r="D18" s="10" t="s">
        <v>91</v>
      </c>
      <c r="E18" s="30"/>
      <c r="F18" s="11" t="s">
        <v>92</v>
      </c>
      <c r="G18" s="30"/>
      <c r="H18" s="135"/>
      <c r="I18" s="44"/>
      <c r="J18" s="141" t="s">
        <v>567</v>
      </c>
      <c r="K18" s="142"/>
      <c r="L18" s="142"/>
      <c r="M18" s="142"/>
      <c r="N18" s="142"/>
      <c r="O18" s="142"/>
      <c r="P18" s="52"/>
    </row>
    <row r="19" spans="2:16" ht="15.75" customHeight="1">
      <c r="B19" s="8" t="s">
        <v>93</v>
      </c>
      <c r="C19" s="30" t="s">
        <v>553</v>
      </c>
      <c r="D19" s="8" t="s">
        <v>94</v>
      </c>
      <c r="E19" s="30"/>
      <c r="F19" s="11" t="s">
        <v>95</v>
      </c>
      <c r="G19" s="30"/>
      <c r="H19" s="135"/>
      <c r="I19" s="50"/>
      <c r="J19" s="141" t="s">
        <v>568</v>
      </c>
      <c r="P19" s="51"/>
    </row>
    <row r="20" spans="2:16" ht="15.75" customHeight="1">
      <c r="B20" s="8" t="s">
        <v>96</v>
      </c>
      <c r="C20" s="30" t="s">
        <v>553</v>
      </c>
      <c r="D20" s="10" t="s">
        <v>97</v>
      </c>
      <c r="E20" s="30"/>
      <c r="F20" s="11" t="s">
        <v>98</v>
      </c>
      <c r="G20" s="31"/>
      <c r="H20" s="135"/>
      <c r="I20" s="44"/>
      <c r="J20" s="141" t="s">
        <v>569</v>
      </c>
      <c r="K20" s="142"/>
      <c r="L20" s="142"/>
      <c r="M20" s="142"/>
      <c r="N20" s="142"/>
      <c r="O20" s="142"/>
      <c r="P20" s="52"/>
    </row>
    <row r="21" spans="2:16" ht="15" customHeight="1">
      <c r="B21" s="10" t="s">
        <v>99</v>
      </c>
      <c r="C21" s="30"/>
      <c r="D21" s="10" t="s">
        <v>100</v>
      </c>
      <c r="E21" s="32"/>
      <c r="F21" s="11" t="s">
        <v>101</v>
      </c>
      <c r="G21" s="30"/>
      <c r="H21" s="135"/>
      <c r="I21" s="44"/>
      <c r="J21" s="141"/>
      <c r="K21" s="38"/>
      <c r="L21" s="38"/>
      <c r="M21" s="38"/>
      <c r="N21" s="38"/>
      <c r="O21" s="38"/>
      <c r="P21" s="45"/>
    </row>
    <row r="22" spans="2:16" ht="15" customHeight="1">
      <c r="B22" s="10" t="s">
        <v>102</v>
      </c>
      <c r="C22" s="30" t="s">
        <v>553</v>
      </c>
      <c r="D22" s="8" t="s">
        <v>103</v>
      </c>
      <c r="E22" s="30"/>
      <c r="F22" s="12" t="s">
        <v>104</v>
      </c>
      <c r="G22" s="58"/>
      <c r="H22" s="135"/>
      <c r="I22" s="44"/>
      <c r="J22" s="141" t="s">
        <v>570</v>
      </c>
      <c r="P22" s="51"/>
    </row>
    <row r="23" spans="2:16" ht="15" customHeight="1">
      <c r="B23" s="10" t="s">
        <v>105</v>
      </c>
      <c r="C23" s="30"/>
      <c r="D23" s="101"/>
      <c r="E23" s="102"/>
      <c r="F23" s="10" t="s">
        <v>106</v>
      </c>
      <c r="G23" s="30"/>
      <c r="H23" s="135"/>
      <c r="I23" s="44"/>
      <c r="J23" s="141" t="s">
        <v>571</v>
      </c>
      <c r="P23" s="51"/>
    </row>
    <row r="24" spans="2:16" ht="15.75" customHeight="1">
      <c r="B24" s="8" t="s">
        <v>107</v>
      </c>
      <c r="C24" s="30" t="s">
        <v>555</v>
      </c>
      <c r="D24" s="13" t="s">
        <v>108</v>
      </c>
      <c r="E24" s="34"/>
      <c r="F24" s="10" t="s">
        <v>109</v>
      </c>
      <c r="G24" s="30"/>
      <c r="H24" s="135"/>
      <c r="I24" s="44"/>
      <c r="J24" s="141" t="s">
        <v>572</v>
      </c>
      <c r="K24" s="142"/>
      <c r="L24" s="142"/>
      <c r="M24" s="142"/>
      <c r="N24" s="142"/>
      <c r="O24" s="142"/>
      <c r="P24" s="52"/>
    </row>
    <row r="25" spans="2:16" ht="17.25" customHeight="1">
      <c r="B25" s="18" t="s">
        <v>110</v>
      </c>
      <c r="C25" s="30" t="s">
        <v>553</v>
      </c>
      <c r="D25" s="10" t="s">
        <v>111</v>
      </c>
      <c r="E25" s="30" t="s">
        <v>553</v>
      </c>
      <c r="F25" s="16" t="s">
        <v>112</v>
      </c>
      <c r="G25" s="31"/>
      <c r="H25" s="135"/>
      <c r="I25" s="44"/>
      <c r="J25" s="141" t="s">
        <v>573</v>
      </c>
      <c r="P25" s="51"/>
    </row>
    <row r="26" spans="2:16" ht="17.25" customHeight="1">
      <c r="B26" s="9" t="s">
        <v>113</v>
      </c>
      <c r="C26" s="30" t="s">
        <v>553</v>
      </c>
      <c r="D26" s="10" t="s">
        <v>114</v>
      </c>
      <c r="E26" s="30" t="s">
        <v>553</v>
      </c>
      <c r="F26" s="11" t="s">
        <v>115</v>
      </c>
      <c r="G26" s="30"/>
      <c r="H26" s="135"/>
      <c r="I26" s="44"/>
      <c r="J26" s="141" t="s">
        <v>574</v>
      </c>
      <c r="P26" s="51"/>
    </row>
    <row r="27" spans="2:16" ht="17.25" customHeight="1">
      <c r="B27" s="9" t="s">
        <v>116</v>
      </c>
      <c r="C27" s="30" t="s">
        <v>555</v>
      </c>
      <c r="D27" s="10" t="s">
        <v>117</v>
      </c>
      <c r="E27" s="30" t="s">
        <v>553</v>
      </c>
      <c r="F27" s="11" t="s">
        <v>118</v>
      </c>
      <c r="G27" s="30" t="s">
        <v>557</v>
      </c>
      <c r="H27" s="135"/>
      <c r="I27" s="50"/>
      <c r="J27" s="141" t="s">
        <v>575</v>
      </c>
      <c r="P27" s="51"/>
    </row>
    <row r="28" spans="2:16" ht="18" customHeight="1">
      <c r="B28" s="10" t="s">
        <v>119</v>
      </c>
      <c r="C28" s="30" t="s">
        <v>553</v>
      </c>
      <c r="D28" s="10" t="s">
        <v>120</v>
      </c>
      <c r="E28" s="30" t="s">
        <v>553</v>
      </c>
      <c r="F28" s="10" t="s">
        <v>121</v>
      </c>
      <c r="G28" s="30" t="s">
        <v>557</v>
      </c>
      <c r="H28" s="135"/>
      <c r="I28" s="44"/>
      <c r="J28" s="141" t="s">
        <v>576</v>
      </c>
      <c r="K28" s="142"/>
      <c r="L28" s="142"/>
      <c r="M28" s="142"/>
      <c r="N28" s="142"/>
      <c r="O28" s="142"/>
      <c r="P28" s="52"/>
    </row>
    <row r="29" spans="2:16" ht="15.75" customHeight="1">
      <c r="B29" s="10" t="s">
        <v>122</v>
      </c>
      <c r="C29" s="30" t="s">
        <v>553</v>
      </c>
      <c r="D29" s="10" t="s">
        <v>123</v>
      </c>
      <c r="E29" s="30" t="s">
        <v>555</v>
      </c>
      <c r="F29" s="16" t="s">
        <v>124</v>
      </c>
      <c r="G29" s="31"/>
      <c r="H29" s="135"/>
      <c r="I29" s="44"/>
      <c r="J29" s="141" t="s">
        <v>577</v>
      </c>
      <c r="K29" s="142"/>
      <c r="L29" s="142"/>
      <c r="M29" s="142"/>
      <c r="N29" s="142"/>
      <c r="O29" s="142"/>
      <c r="P29" s="52"/>
    </row>
    <row r="30" spans="2:16" ht="17.25" customHeight="1">
      <c r="B30" s="8" t="s">
        <v>125</v>
      </c>
      <c r="C30" s="30" t="s">
        <v>553</v>
      </c>
      <c r="D30" s="10" t="s">
        <v>126</v>
      </c>
      <c r="E30" s="30" t="s">
        <v>555</v>
      </c>
      <c r="F30" s="11" t="s">
        <v>127</v>
      </c>
      <c r="G30" s="30"/>
      <c r="H30" s="135"/>
      <c r="I30" s="44"/>
      <c r="J30" s="141" t="s">
        <v>578</v>
      </c>
      <c r="K30" s="38"/>
      <c r="L30" s="38"/>
      <c r="M30" s="38"/>
      <c r="N30" s="38"/>
      <c r="O30" s="38"/>
      <c r="P30" s="45"/>
    </row>
    <row r="31" spans="2:16" ht="15.75" customHeight="1">
      <c r="B31" s="10" t="s">
        <v>128</v>
      </c>
      <c r="C31" s="30" t="s">
        <v>553</v>
      </c>
      <c r="D31" s="10" t="s">
        <v>129</v>
      </c>
      <c r="E31" s="30" t="s">
        <v>553</v>
      </c>
      <c r="F31" s="10" t="s">
        <v>130</v>
      </c>
      <c r="G31" s="30"/>
      <c r="H31" s="135"/>
      <c r="I31" s="44"/>
      <c r="K31" s="38"/>
      <c r="L31" s="38"/>
      <c r="M31" s="38"/>
      <c r="N31" s="38"/>
      <c r="O31" s="38"/>
      <c r="P31" s="45"/>
    </row>
    <row r="32" spans="2:16" ht="18" customHeight="1">
      <c r="B32" s="10" t="s">
        <v>131</v>
      </c>
      <c r="C32" s="30" t="s">
        <v>553</v>
      </c>
      <c r="D32" s="10" t="s">
        <v>132</v>
      </c>
      <c r="E32" s="30" t="s">
        <v>553</v>
      </c>
      <c r="F32" s="8" t="s">
        <v>133</v>
      </c>
      <c r="G32" s="31"/>
      <c r="H32" s="135"/>
      <c r="I32" s="44"/>
      <c r="P32" s="51"/>
    </row>
    <row r="33" spans="2:16" ht="15.75" customHeight="1">
      <c r="B33" s="10" t="s">
        <v>134</v>
      </c>
      <c r="C33" s="30" t="s">
        <v>553</v>
      </c>
      <c r="D33" s="10" t="s">
        <v>135</v>
      </c>
      <c r="E33" s="30"/>
      <c r="F33" s="11" t="s">
        <v>136</v>
      </c>
      <c r="G33" s="31"/>
      <c r="H33" s="135"/>
      <c r="I33" s="44"/>
      <c r="P33" s="51"/>
    </row>
    <row r="34" spans="2:16" ht="17.25" customHeight="1">
      <c r="B34" s="8" t="s">
        <v>137</v>
      </c>
      <c r="C34" s="30" t="s">
        <v>553</v>
      </c>
      <c r="D34" s="10" t="s">
        <v>138</v>
      </c>
      <c r="E34" s="30"/>
      <c r="F34" s="11" t="s">
        <v>139</v>
      </c>
      <c r="G34" s="30"/>
      <c r="H34" s="135"/>
      <c r="I34" s="44"/>
      <c r="P34" s="51"/>
    </row>
    <row r="35" spans="2:16" ht="15" customHeight="1">
      <c r="B35" s="10" t="s">
        <v>140</v>
      </c>
      <c r="C35" s="30" t="s">
        <v>555</v>
      </c>
      <c r="D35" s="10" t="s">
        <v>141</v>
      </c>
      <c r="E35" s="30"/>
      <c r="F35" s="11" t="s">
        <v>142</v>
      </c>
      <c r="G35" s="30"/>
      <c r="H35" s="135"/>
      <c r="I35" s="44"/>
      <c r="J35" s="142"/>
      <c r="K35" s="142"/>
      <c r="L35" s="142"/>
      <c r="M35" s="142"/>
      <c r="N35" s="142"/>
      <c r="O35" s="142"/>
      <c r="P35" s="52"/>
    </row>
    <row r="36" spans="2:16" ht="15" customHeight="1">
      <c r="B36" s="10" t="s">
        <v>143</v>
      </c>
      <c r="C36" s="30" t="s">
        <v>553</v>
      </c>
      <c r="D36" s="10" t="s">
        <v>144</v>
      </c>
      <c r="E36" s="30"/>
      <c r="F36" s="11" t="s">
        <v>558</v>
      </c>
      <c r="G36" s="30" t="s">
        <v>557</v>
      </c>
      <c r="H36" s="135"/>
      <c r="I36" s="44"/>
      <c r="J36" s="142"/>
      <c r="K36" s="142"/>
      <c r="L36" s="142"/>
      <c r="M36" s="142"/>
      <c r="N36" s="142"/>
      <c r="O36" s="142"/>
      <c r="P36" s="52"/>
    </row>
    <row r="37" spans="2:16" ht="14.25" customHeight="1">
      <c r="B37" s="8" t="s">
        <v>145</v>
      </c>
      <c r="C37" s="30" t="s">
        <v>553</v>
      </c>
      <c r="D37" s="10" t="s">
        <v>146</v>
      </c>
      <c r="E37" s="30" t="s">
        <v>553</v>
      </c>
      <c r="F37" s="11" t="s">
        <v>147</v>
      </c>
      <c r="G37" s="30" t="s">
        <v>557</v>
      </c>
      <c r="H37" s="135"/>
      <c r="I37" s="44"/>
      <c r="J37" s="142"/>
      <c r="K37" s="142"/>
      <c r="L37" s="142"/>
      <c r="M37" s="142"/>
      <c r="N37" s="142"/>
      <c r="O37" s="142"/>
      <c r="P37" s="52"/>
    </row>
    <row r="38" spans="2:16" ht="16.5" customHeight="1">
      <c r="B38" s="10" t="s">
        <v>148</v>
      </c>
      <c r="C38" s="30" t="s">
        <v>553</v>
      </c>
      <c r="D38" s="8" t="s">
        <v>136</v>
      </c>
      <c r="E38" s="30"/>
      <c r="F38" s="11"/>
      <c r="G38" s="30"/>
      <c r="H38" s="135"/>
      <c r="I38" s="44"/>
      <c r="J38" s="142"/>
      <c r="K38" s="142"/>
      <c r="L38" s="142"/>
      <c r="M38" s="142"/>
      <c r="N38" s="142"/>
      <c r="O38" s="142"/>
      <c r="P38" s="52"/>
    </row>
    <row r="39" spans="2:16" ht="15.75" customHeight="1">
      <c r="B39" s="10" t="s">
        <v>115</v>
      </c>
      <c r="C39" s="30" t="s">
        <v>555</v>
      </c>
      <c r="D39" s="11" t="s">
        <v>149</v>
      </c>
      <c r="E39" s="30"/>
      <c r="F39" s="11"/>
      <c r="G39" s="30"/>
      <c r="H39" s="135"/>
      <c r="I39" s="44"/>
      <c r="P39" s="51"/>
    </row>
    <row r="40" spans="2:16" ht="16.5" customHeight="1">
      <c r="B40" s="10" t="s">
        <v>150</v>
      </c>
      <c r="C40" s="30" t="s">
        <v>553</v>
      </c>
      <c r="D40" s="11" t="s">
        <v>151</v>
      </c>
      <c r="E40" s="30"/>
      <c r="F40" s="11"/>
      <c r="G40" s="30"/>
      <c r="H40" s="135"/>
      <c r="I40" s="44"/>
      <c r="J40" s="142"/>
      <c r="K40" s="142"/>
      <c r="L40" s="142"/>
      <c r="M40" s="142"/>
      <c r="N40" s="142"/>
      <c r="O40" s="142"/>
      <c r="P40" s="52"/>
    </row>
    <row r="41" spans="2:16" ht="16.5" customHeight="1">
      <c r="B41" s="10" t="s">
        <v>152</v>
      </c>
      <c r="C41" s="30" t="s">
        <v>553</v>
      </c>
      <c r="D41" s="13" t="s">
        <v>153</v>
      </c>
      <c r="E41" s="30"/>
      <c r="F41" s="11"/>
      <c r="G41" s="30"/>
      <c r="H41" s="135"/>
      <c r="I41" s="44"/>
      <c r="J41" s="142"/>
      <c r="K41" s="142"/>
      <c r="L41" s="142"/>
      <c r="M41" s="142"/>
      <c r="N41" s="142"/>
      <c r="O41" s="142"/>
      <c r="P41" s="52"/>
    </row>
    <row r="42" spans="2:16" ht="16.5" customHeight="1">
      <c r="B42" s="10" t="s">
        <v>154</v>
      </c>
      <c r="C42" s="30"/>
      <c r="D42" s="10" t="s">
        <v>155</v>
      </c>
      <c r="E42" s="30"/>
      <c r="F42" s="11"/>
      <c r="G42" s="30"/>
      <c r="H42" s="135"/>
      <c r="I42" s="44"/>
      <c r="J42" s="142"/>
      <c r="K42" s="142"/>
      <c r="L42" s="142"/>
      <c r="M42" s="142"/>
      <c r="N42" s="142"/>
      <c r="O42" s="142"/>
      <c r="P42" s="52"/>
    </row>
    <row r="43" spans="2:16" ht="15.75" customHeight="1">
      <c r="B43" s="10" t="s">
        <v>156</v>
      </c>
      <c r="C43" s="30"/>
      <c r="D43" s="10" t="s">
        <v>157</v>
      </c>
      <c r="E43" s="30"/>
      <c r="F43" s="11"/>
      <c r="G43" s="30"/>
      <c r="H43" s="135"/>
      <c r="I43" s="44"/>
      <c r="P43" s="51"/>
    </row>
    <row r="44" spans="2:16" ht="18" customHeight="1">
      <c r="B44" s="10" t="s">
        <v>158</v>
      </c>
      <c r="C44" s="30" t="s">
        <v>553</v>
      </c>
      <c r="D44" s="10" t="s">
        <v>159</v>
      </c>
      <c r="E44" s="30"/>
      <c r="F44" s="11"/>
      <c r="G44" s="30"/>
      <c r="H44" s="135"/>
      <c r="I44" s="44"/>
      <c r="J44" s="142"/>
      <c r="K44" s="142"/>
      <c r="L44" s="142"/>
      <c r="M44" s="142"/>
      <c r="N44" s="142"/>
      <c r="O44" s="142"/>
      <c r="P44" s="52"/>
    </row>
    <row r="45" spans="2:16" ht="17.25" customHeight="1">
      <c r="B45" s="10" t="s">
        <v>160</v>
      </c>
      <c r="C45" s="30" t="s">
        <v>553</v>
      </c>
      <c r="D45" s="10" t="s">
        <v>143</v>
      </c>
      <c r="E45" s="30"/>
      <c r="F45" s="11"/>
      <c r="G45" s="30"/>
      <c r="H45" s="135"/>
      <c r="I45" s="44"/>
      <c r="J45" s="142"/>
      <c r="K45" s="142"/>
      <c r="L45" s="142"/>
      <c r="M45" s="142"/>
      <c r="N45" s="142"/>
      <c r="O45" s="142"/>
      <c r="P45" s="52"/>
    </row>
    <row r="46" spans="2:16" ht="16.5" customHeight="1">
      <c r="B46" s="10" t="s">
        <v>161</v>
      </c>
      <c r="C46" s="30" t="s">
        <v>553</v>
      </c>
      <c r="D46" s="10" t="s">
        <v>162</v>
      </c>
      <c r="E46" s="30"/>
      <c r="F46" s="11"/>
      <c r="G46" s="30"/>
      <c r="H46" s="135"/>
      <c r="I46" s="44"/>
      <c r="P46" s="51"/>
    </row>
    <row r="47" spans="2:16" ht="17.25" customHeight="1" thickBot="1">
      <c r="B47" s="14" t="s">
        <v>163</v>
      </c>
      <c r="C47" s="33" t="s">
        <v>553</v>
      </c>
      <c r="D47" s="14" t="s">
        <v>164</v>
      </c>
      <c r="E47" s="33"/>
      <c r="F47" s="15"/>
      <c r="G47" s="33"/>
      <c r="H47" s="135"/>
      <c r="I47" s="53"/>
      <c r="J47" s="54"/>
      <c r="K47" s="54"/>
      <c r="L47" s="54"/>
      <c r="M47" s="54"/>
      <c r="N47" s="54"/>
      <c r="O47" s="54"/>
      <c r="P47" s="55"/>
    </row>
    <row r="48" spans="2:16">
      <c r="C48" s="36"/>
    </row>
  </sheetData>
  <mergeCells count="6">
    <mergeCell ref="D8:E8"/>
    <mergeCell ref="C2:E2"/>
    <mergeCell ref="F2:G2"/>
    <mergeCell ref="B3:C3"/>
    <mergeCell ref="F3:G3"/>
    <mergeCell ref="D7:E7"/>
  </mergeCells>
  <phoneticPr fontId="2"/>
  <pageMargins left="0.39370078740157483" right="0.39370078740157483" top="0.31496062992125984" bottom="0.23622047244094491" header="0.11811023622047245" footer="0.15748031496062992"/>
  <pageSetup paperSize="9" scale="79" orientation="landscape" horizontalDpi="4294967293"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Q71"/>
  <sheetViews>
    <sheetView zoomScaleNormal="100" workbookViewId="0">
      <pane xSplit="2" ySplit="4" topLeftCell="C35" activePane="bottomRight" state="frozen"/>
      <selection pane="topRight" activeCell="C1" sqref="C1"/>
      <selection pane="bottomLeft" activeCell="A5" sqref="A5"/>
      <selection pane="bottomRight" activeCell="N5" sqref="N5:P5"/>
    </sheetView>
  </sheetViews>
  <sheetFormatPr defaultColWidth="9" defaultRowHeight="12"/>
  <cols>
    <col min="1" max="1" width="6.44140625" style="60" customWidth="1"/>
    <col min="2" max="2" width="12.77734375" style="61" customWidth="1"/>
    <col min="3" max="3" width="5.109375" style="61" bestFit="1" customWidth="1"/>
    <col min="4" max="4" width="5.21875" style="61" bestFit="1" customWidth="1"/>
    <col min="5" max="5" width="4.77734375" style="61" customWidth="1"/>
    <col min="6" max="6" width="30.44140625" style="61" customWidth="1"/>
    <col min="7" max="7" width="25" style="61" customWidth="1"/>
    <col min="8" max="8" width="4.44140625" style="62" customWidth="1"/>
    <col min="9" max="9" width="35.88671875" style="78" customWidth="1"/>
    <col min="10" max="10" width="5.44140625" style="63" customWidth="1"/>
    <col min="11" max="11" width="3.88671875" style="61" customWidth="1"/>
    <col min="12" max="12" width="4.109375" style="61" customWidth="1"/>
    <col min="13" max="13" width="16.33203125" style="61" customWidth="1"/>
    <col min="14" max="16" width="9" style="61"/>
    <col min="17" max="17" width="37.109375" style="61" customWidth="1"/>
    <col min="18" max="16384" width="9" style="61"/>
  </cols>
  <sheetData>
    <row r="2" spans="1:17" ht="13.2">
      <c r="A2" s="104" t="s">
        <v>165</v>
      </c>
      <c r="B2" s="105">
        <f ca="1">TODAY()</f>
        <v>45421</v>
      </c>
      <c r="C2" s="64"/>
    </row>
    <row r="3" spans="1:17" ht="20.25" customHeight="1" thickBot="1">
      <c r="A3" s="65" t="s">
        <v>166</v>
      </c>
      <c r="B3" s="65"/>
      <c r="C3" s="66"/>
      <c r="F3" s="110" t="s">
        <v>524</v>
      </c>
      <c r="G3" s="98" t="s">
        <v>167</v>
      </c>
      <c r="H3" s="132"/>
      <c r="I3" s="111" t="s">
        <v>541</v>
      </c>
      <c r="K3" s="67"/>
      <c r="M3" s="97">
        <f ca="1">NOW()</f>
        <v>45421.667884490744</v>
      </c>
    </row>
    <row r="4" spans="1:17" ht="36" customHeight="1" thickBot="1">
      <c r="A4" s="68" t="s">
        <v>168</v>
      </c>
      <c r="B4" s="69" t="s">
        <v>169</v>
      </c>
      <c r="C4" s="70" t="s">
        <v>170</v>
      </c>
      <c r="D4" s="71" t="s">
        <v>171</v>
      </c>
      <c r="E4" s="70" t="s">
        <v>172</v>
      </c>
      <c r="F4" s="69" t="s">
        <v>173</v>
      </c>
      <c r="G4" s="69" t="s">
        <v>429</v>
      </c>
      <c r="H4" s="70" t="s">
        <v>175</v>
      </c>
      <c r="I4" s="69" t="s">
        <v>176</v>
      </c>
      <c r="J4" s="72" t="s">
        <v>177</v>
      </c>
      <c r="K4" s="73" t="s">
        <v>178</v>
      </c>
      <c r="L4" s="74" t="s">
        <v>179</v>
      </c>
      <c r="N4" s="169" t="s">
        <v>437</v>
      </c>
      <c r="O4" s="71" t="s">
        <v>438</v>
      </c>
      <c r="P4" s="170" t="s">
        <v>439</v>
      </c>
      <c r="Q4" s="87" t="s">
        <v>447</v>
      </c>
    </row>
    <row r="5" spans="1:17" s="78" customFormat="1" ht="36" customHeight="1">
      <c r="A5" s="131">
        <v>1</v>
      </c>
      <c r="B5" s="79" t="s">
        <v>320</v>
      </c>
      <c r="C5" s="80" t="s">
        <v>182</v>
      </c>
      <c r="D5" s="81">
        <f t="shared" ref="D5:D34" ca="1" si="0">DATEDIF(M5,TODAY(),"y")</f>
        <v>59</v>
      </c>
      <c r="E5" s="80" t="s">
        <v>184</v>
      </c>
      <c r="F5" s="77" t="s">
        <v>294</v>
      </c>
      <c r="G5" s="77" t="s">
        <v>185</v>
      </c>
      <c r="H5" s="80">
        <v>5</v>
      </c>
      <c r="I5" s="133" t="s">
        <v>186</v>
      </c>
      <c r="J5" s="82">
        <v>1965</v>
      </c>
      <c r="K5" s="82">
        <v>2</v>
      </c>
      <c r="L5" s="83">
        <v>26</v>
      </c>
      <c r="M5" s="96">
        <f t="shared" ref="M5:M34" si="1">DATE(J5,K5,L5)</f>
        <v>23799</v>
      </c>
      <c r="N5" s="188" t="s">
        <v>549</v>
      </c>
      <c r="O5" s="188" t="s">
        <v>550</v>
      </c>
      <c r="P5" s="188">
        <v>6201</v>
      </c>
      <c r="Q5" s="77" t="s">
        <v>448</v>
      </c>
    </row>
    <row r="6" spans="1:17" s="78" customFormat="1" ht="36" customHeight="1">
      <c r="A6" s="131">
        <f>A5+1</f>
        <v>2</v>
      </c>
      <c r="B6" s="114" t="s">
        <v>410</v>
      </c>
      <c r="C6" s="80" t="s">
        <v>182</v>
      </c>
      <c r="D6" s="81">
        <f t="shared" ref="D6" ca="1" si="2">DATEDIF(M6,TODAY(),"y")</f>
        <v>72</v>
      </c>
      <c r="E6" s="80" t="s">
        <v>430</v>
      </c>
      <c r="F6" s="77" t="s">
        <v>411</v>
      </c>
      <c r="G6" s="77" t="s">
        <v>510</v>
      </c>
      <c r="H6" s="80">
        <v>5</v>
      </c>
      <c r="I6" s="133" t="s">
        <v>412</v>
      </c>
      <c r="J6" s="82">
        <v>1951</v>
      </c>
      <c r="K6" s="82">
        <v>12</v>
      </c>
      <c r="L6" s="83">
        <v>20</v>
      </c>
      <c r="M6" s="96">
        <v>18982</v>
      </c>
      <c r="N6" s="79" t="s">
        <v>435</v>
      </c>
      <c r="O6" s="79" t="s">
        <v>436</v>
      </c>
      <c r="P6" s="157">
        <v>5471</v>
      </c>
      <c r="Q6" s="77" t="s">
        <v>494</v>
      </c>
    </row>
    <row r="7" spans="1:17" s="78" customFormat="1" ht="36" customHeight="1">
      <c r="A7" s="131">
        <f t="shared" ref="A7:A61" si="3">A6+1</f>
        <v>3</v>
      </c>
      <c r="B7" s="153" t="s">
        <v>402</v>
      </c>
      <c r="C7" s="154" t="s">
        <v>180</v>
      </c>
      <c r="D7" s="155">
        <f t="shared" ca="1" si="0"/>
        <v>64</v>
      </c>
      <c r="E7" s="154" t="s">
        <v>188</v>
      </c>
      <c r="F7" s="156" t="s">
        <v>407</v>
      </c>
      <c r="G7" s="156" t="s">
        <v>404</v>
      </c>
      <c r="H7" s="80">
        <v>3</v>
      </c>
      <c r="I7" s="133" t="s">
        <v>403</v>
      </c>
      <c r="J7" s="82">
        <v>1960</v>
      </c>
      <c r="K7" s="82">
        <v>4</v>
      </c>
      <c r="L7" s="83">
        <v>24</v>
      </c>
      <c r="M7" s="96">
        <v>22030</v>
      </c>
      <c r="N7" s="79"/>
      <c r="O7" s="79"/>
      <c r="P7" s="79"/>
      <c r="Q7" s="77" t="s">
        <v>449</v>
      </c>
    </row>
    <row r="8" spans="1:17" s="78" customFormat="1" ht="36" customHeight="1">
      <c r="A8" s="131">
        <f t="shared" si="3"/>
        <v>4</v>
      </c>
      <c r="B8" s="114" t="s">
        <v>367</v>
      </c>
      <c r="C8" s="80" t="s">
        <v>180</v>
      </c>
      <c r="D8" s="81">
        <f t="shared" ca="1" si="0"/>
        <v>70</v>
      </c>
      <c r="E8" s="75" t="s">
        <v>183</v>
      </c>
      <c r="F8" s="77" t="s">
        <v>368</v>
      </c>
      <c r="G8" s="77" t="s">
        <v>369</v>
      </c>
      <c r="H8" s="80">
        <v>2</v>
      </c>
      <c r="I8" s="112" t="s">
        <v>374</v>
      </c>
      <c r="J8" s="82">
        <v>1954</v>
      </c>
      <c r="K8" s="82">
        <v>3</v>
      </c>
      <c r="L8" s="83">
        <v>8</v>
      </c>
      <c r="M8" s="96">
        <f t="shared" si="1"/>
        <v>19791</v>
      </c>
      <c r="N8" s="79"/>
      <c r="O8" s="79"/>
      <c r="P8" s="79"/>
      <c r="Q8" s="77" t="s">
        <v>450</v>
      </c>
    </row>
    <row r="9" spans="1:17" s="78" customFormat="1" ht="36" customHeight="1">
      <c r="A9" s="131">
        <f t="shared" si="3"/>
        <v>5</v>
      </c>
      <c r="B9" s="114" t="s">
        <v>321</v>
      </c>
      <c r="C9" s="80" t="s">
        <v>180</v>
      </c>
      <c r="D9" s="81">
        <f t="shared" ca="1" si="0"/>
        <v>49</v>
      </c>
      <c r="E9" s="80" t="s">
        <v>188</v>
      </c>
      <c r="F9" s="77" t="s">
        <v>295</v>
      </c>
      <c r="G9" s="77" t="s">
        <v>189</v>
      </c>
      <c r="H9" s="80">
        <v>5</v>
      </c>
      <c r="I9" s="133" t="s">
        <v>190</v>
      </c>
      <c r="J9" s="82">
        <v>1974</v>
      </c>
      <c r="K9" s="82">
        <v>12</v>
      </c>
      <c r="L9" s="83">
        <v>19</v>
      </c>
      <c r="M9" s="96">
        <f t="shared" si="1"/>
        <v>27382</v>
      </c>
      <c r="N9" s="79"/>
      <c r="O9" s="79"/>
      <c r="P9" s="79"/>
      <c r="Q9" s="77" t="s">
        <v>451</v>
      </c>
    </row>
    <row r="10" spans="1:17" s="78" customFormat="1" ht="36" customHeight="1">
      <c r="A10" s="131">
        <f t="shared" si="3"/>
        <v>6</v>
      </c>
      <c r="B10" s="152" t="s">
        <v>392</v>
      </c>
      <c r="C10" s="80" t="s">
        <v>182</v>
      </c>
      <c r="D10" s="81">
        <f t="shared" ca="1" si="0"/>
        <v>72</v>
      </c>
      <c r="E10" s="75" t="s">
        <v>183</v>
      </c>
      <c r="F10" s="77" t="s">
        <v>389</v>
      </c>
      <c r="G10" s="77" t="s">
        <v>390</v>
      </c>
      <c r="H10" s="80">
        <v>5</v>
      </c>
      <c r="I10" s="133" t="s">
        <v>391</v>
      </c>
      <c r="J10" s="82">
        <v>1952</v>
      </c>
      <c r="K10" s="82">
        <v>1</v>
      </c>
      <c r="L10" s="83">
        <v>9</v>
      </c>
      <c r="M10" s="96">
        <f t="shared" si="1"/>
        <v>19002</v>
      </c>
      <c r="N10" s="79"/>
      <c r="O10" s="79"/>
      <c r="P10" s="79"/>
      <c r="Q10" s="77" t="s">
        <v>390</v>
      </c>
    </row>
    <row r="11" spans="1:17" s="78" customFormat="1" ht="36" customHeight="1">
      <c r="A11" s="131">
        <f t="shared" si="3"/>
        <v>7</v>
      </c>
      <c r="B11" s="79" t="s">
        <v>322</v>
      </c>
      <c r="C11" s="80" t="s">
        <v>182</v>
      </c>
      <c r="D11" s="81">
        <f t="shared" ca="1" si="0"/>
        <v>79</v>
      </c>
      <c r="E11" s="80" t="s">
        <v>184</v>
      </c>
      <c r="F11" s="77" t="s">
        <v>192</v>
      </c>
      <c r="G11" s="77" t="s">
        <v>373</v>
      </c>
      <c r="H11" s="80">
        <v>3</v>
      </c>
      <c r="I11" s="39" t="s">
        <v>193</v>
      </c>
      <c r="J11" s="82">
        <v>1944</v>
      </c>
      <c r="K11" s="82">
        <v>10</v>
      </c>
      <c r="L11" s="83">
        <v>9</v>
      </c>
      <c r="M11" s="96">
        <f t="shared" si="1"/>
        <v>16354</v>
      </c>
      <c r="N11" s="79"/>
      <c r="O11" s="79"/>
      <c r="P11" s="79"/>
      <c r="Q11" s="77" t="s">
        <v>452</v>
      </c>
    </row>
    <row r="12" spans="1:17" s="78" customFormat="1" ht="36" customHeight="1">
      <c r="A12" s="131">
        <f t="shared" si="3"/>
        <v>8</v>
      </c>
      <c r="B12" s="79" t="s">
        <v>323</v>
      </c>
      <c r="C12" s="80" t="s">
        <v>182</v>
      </c>
      <c r="D12" s="81">
        <f t="shared" ca="1" si="0"/>
        <v>74</v>
      </c>
      <c r="E12" s="80" t="s">
        <v>184</v>
      </c>
      <c r="F12" s="77" t="s">
        <v>194</v>
      </c>
      <c r="G12" s="77" t="s">
        <v>195</v>
      </c>
      <c r="H12" s="80">
        <v>3</v>
      </c>
      <c r="I12" s="39" t="s">
        <v>196</v>
      </c>
      <c r="J12" s="82">
        <v>1950</v>
      </c>
      <c r="K12" s="82">
        <v>2</v>
      </c>
      <c r="L12" s="83">
        <v>11</v>
      </c>
      <c r="M12" s="96">
        <f t="shared" si="1"/>
        <v>18305</v>
      </c>
      <c r="N12" s="79"/>
      <c r="O12" s="79"/>
      <c r="P12" s="79"/>
      <c r="Q12" s="77" t="s">
        <v>453</v>
      </c>
    </row>
    <row r="13" spans="1:17" s="78" customFormat="1" ht="36" customHeight="1">
      <c r="A13" s="131">
        <f t="shared" si="3"/>
        <v>9</v>
      </c>
      <c r="B13" s="79" t="s">
        <v>364</v>
      </c>
      <c r="C13" s="80" t="s">
        <v>182</v>
      </c>
      <c r="D13" s="81">
        <f t="shared" ca="1" si="0"/>
        <v>58</v>
      </c>
      <c r="E13" s="80" t="s">
        <v>187</v>
      </c>
      <c r="F13" s="77" t="s">
        <v>362</v>
      </c>
      <c r="G13" s="77" t="s">
        <v>365</v>
      </c>
      <c r="H13" s="80">
        <v>5</v>
      </c>
      <c r="I13" s="143" t="s">
        <v>363</v>
      </c>
      <c r="J13" s="82">
        <v>1965</v>
      </c>
      <c r="K13" s="82">
        <v>10</v>
      </c>
      <c r="L13" s="83">
        <v>31</v>
      </c>
      <c r="M13" s="96">
        <f t="shared" si="1"/>
        <v>24046</v>
      </c>
      <c r="N13" s="79" t="s">
        <v>445</v>
      </c>
      <c r="O13" s="157" t="s">
        <v>444</v>
      </c>
      <c r="P13" s="157">
        <v>9436</v>
      </c>
      <c r="Q13" s="77" t="s">
        <v>454</v>
      </c>
    </row>
    <row r="14" spans="1:17" s="78" customFormat="1" ht="36" customHeight="1">
      <c r="A14" s="131">
        <f t="shared" si="3"/>
        <v>10</v>
      </c>
      <c r="B14" s="79" t="s">
        <v>324</v>
      </c>
      <c r="C14" s="80" t="s">
        <v>180</v>
      </c>
      <c r="D14" s="81">
        <f t="shared" ca="1" si="0"/>
        <v>46</v>
      </c>
      <c r="E14" s="80" t="s">
        <v>187</v>
      </c>
      <c r="F14" s="77" t="s">
        <v>197</v>
      </c>
      <c r="G14" s="77" t="s">
        <v>198</v>
      </c>
      <c r="H14" s="84">
        <v>5</v>
      </c>
      <c r="I14" s="39" t="s">
        <v>199</v>
      </c>
      <c r="J14" s="82">
        <v>1977</v>
      </c>
      <c r="K14" s="82">
        <v>7</v>
      </c>
      <c r="L14" s="83">
        <v>20</v>
      </c>
      <c r="M14" s="96">
        <f t="shared" si="1"/>
        <v>28326</v>
      </c>
      <c r="N14" s="79"/>
      <c r="O14" s="79"/>
      <c r="P14" s="79"/>
      <c r="Q14" s="77" t="s">
        <v>455</v>
      </c>
    </row>
    <row r="15" spans="1:17" s="78" customFormat="1" ht="36" customHeight="1">
      <c r="A15" s="131">
        <f t="shared" si="3"/>
        <v>11</v>
      </c>
      <c r="B15" s="79" t="s">
        <v>325</v>
      </c>
      <c r="C15" s="80" t="s">
        <v>180</v>
      </c>
      <c r="D15" s="81">
        <f t="shared" ca="1" si="0"/>
        <v>67</v>
      </c>
      <c r="E15" s="80" t="s">
        <v>200</v>
      </c>
      <c r="F15" s="77" t="s">
        <v>201</v>
      </c>
      <c r="G15" s="77" t="s">
        <v>202</v>
      </c>
      <c r="H15" s="84">
        <v>5</v>
      </c>
      <c r="I15" s="39" t="s">
        <v>203</v>
      </c>
      <c r="J15" s="82">
        <v>1957</v>
      </c>
      <c r="K15" s="82">
        <v>1</v>
      </c>
      <c r="L15" s="83">
        <v>2</v>
      </c>
      <c r="M15" s="96">
        <f t="shared" si="1"/>
        <v>20822</v>
      </c>
      <c r="N15" s="79"/>
      <c r="O15" s="79"/>
      <c r="P15" s="79"/>
      <c r="Q15" s="174" t="s">
        <v>456</v>
      </c>
    </row>
    <row r="16" spans="1:17" s="78" customFormat="1" ht="37.5" customHeight="1">
      <c r="A16" s="131">
        <f t="shared" si="3"/>
        <v>12</v>
      </c>
      <c r="B16" s="77" t="s">
        <v>326</v>
      </c>
      <c r="C16" s="80" t="s">
        <v>182</v>
      </c>
      <c r="D16" s="81">
        <f t="shared" ca="1" si="0"/>
        <v>71</v>
      </c>
      <c r="E16" s="85" t="s">
        <v>184</v>
      </c>
      <c r="F16" s="77" t="s">
        <v>204</v>
      </c>
      <c r="G16" s="77" t="s">
        <v>205</v>
      </c>
      <c r="H16" s="86">
        <v>5</v>
      </c>
      <c r="I16" s="39" t="s">
        <v>206</v>
      </c>
      <c r="J16" s="82">
        <v>1953</v>
      </c>
      <c r="K16" s="82">
        <v>4</v>
      </c>
      <c r="L16" s="83">
        <v>12</v>
      </c>
      <c r="M16" s="96">
        <f t="shared" si="1"/>
        <v>19461</v>
      </c>
      <c r="N16" s="79"/>
      <c r="O16" s="79"/>
      <c r="P16" s="79"/>
      <c r="Q16" s="174" t="s">
        <v>457</v>
      </c>
    </row>
    <row r="17" spans="1:17" s="78" customFormat="1" ht="37.5" customHeight="1">
      <c r="A17" s="131">
        <f t="shared" si="3"/>
        <v>13</v>
      </c>
      <c r="B17" s="77" t="s">
        <v>446</v>
      </c>
      <c r="C17" s="80" t="s">
        <v>182</v>
      </c>
      <c r="D17" s="81">
        <f t="shared" ca="1" si="0"/>
        <v>68</v>
      </c>
      <c r="E17" s="85" t="s">
        <v>184</v>
      </c>
      <c r="F17" s="77" t="s">
        <v>416</v>
      </c>
      <c r="G17" s="77" t="s">
        <v>417</v>
      </c>
      <c r="H17" s="86">
        <v>5</v>
      </c>
      <c r="I17" s="39" t="s">
        <v>514</v>
      </c>
      <c r="J17" s="82">
        <v>1956</v>
      </c>
      <c r="K17" s="82">
        <v>3</v>
      </c>
      <c r="L17" s="83">
        <v>17</v>
      </c>
      <c r="M17" s="96">
        <f t="shared" si="1"/>
        <v>20531</v>
      </c>
      <c r="N17" s="79" t="s">
        <v>496</v>
      </c>
      <c r="O17" s="79" t="s">
        <v>497</v>
      </c>
      <c r="P17" s="79">
        <v>1916</v>
      </c>
      <c r="Q17" s="77" t="s">
        <v>417</v>
      </c>
    </row>
    <row r="18" spans="1:17" ht="36" customHeight="1">
      <c r="A18" s="131">
        <f t="shared" si="3"/>
        <v>14</v>
      </c>
      <c r="B18" s="79" t="s">
        <v>327</v>
      </c>
      <c r="C18" s="80" t="s">
        <v>182</v>
      </c>
      <c r="D18" s="81">
        <f t="shared" ca="1" si="0"/>
        <v>65</v>
      </c>
      <c r="E18" s="80" t="s">
        <v>191</v>
      </c>
      <c r="F18" s="77" t="s">
        <v>207</v>
      </c>
      <c r="G18" s="77" t="s">
        <v>413</v>
      </c>
      <c r="H18" s="84">
        <v>5</v>
      </c>
      <c r="I18" s="133" t="s">
        <v>208</v>
      </c>
      <c r="J18" s="82">
        <v>1959</v>
      </c>
      <c r="K18" s="82">
        <v>3</v>
      </c>
      <c r="L18" s="83">
        <v>25</v>
      </c>
      <c r="M18" s="96">
        <f t="shared" si="1"/>
        <v>21634</v>
      </c>
      <c r="N18" s="171"/>
      <c r="O18" s="171"/>
      <c r="P18" s="171"/>
      <c r="Q18" s="77" t="s">
        <v>458</v>
      </c>
    </row>
    <row r="19" spans="1:17" ht="36" customHeight="1">
      <c r="A19" s="131">
        <f t="shared" si="3"/>
        <v>15</v>
      </c>
      <c r="B19" s="79" t="s">
        <v>328</v>
      </c>
      <c r="C19" s="80" t="s">
        <v>182</v>
      </c>
      <c r="D19" s="81">
        <f t="shared" ca="1" si="0"/>
        <v>73</v>
      </c>
      <c r="E19" s="80" t="s">
        <v>184</v>
      </c>
      <c r="F19" s="77" t="s">
        <v>209</v>
      </c>
      <c r="G19" s="77" t="s">
        <v>210</v>
      </c>
      <c r="H19" s="84">
        <v>5</v>
      </c>
      <c r="I19" s="39" t="s">
        <v>211</v>
      </c>
      <c r="J19" s="82">
        <v>1951</v>
      </c>
      <c r="K19" s="82">
        <v>3</v>
      </c>
      <c r="L19" s="83">
        <v>27</v>
      </c>
      <c r="M19" s="96">
        <f t="shared" si="1"/>
        <v>18714</v>
      </c>
      <c r="N19" s="171"/>
      <c r="O19" s="171"/>
      <c r="P19" s="171"/>
      <c r="Q19" s="77" t="s">
        <v>459</v>
      </c>
    </row>
    <row r="20" spans="1:17" ht="36" customHeight="1">
      <c r="A20" s="131">
        <f t="shared" si="3"/>
        <v>16</v>
      </c>
      <c r="B20" s="79" t="s">
        <v>298</v>
      </c>
      <c r="C20" s="80" t="s">
        <v>182</v>
      </c>
      <c r="D20" s="81">
        <f t="shared" ca="1" si="0"/>
        <v>60</v>
      </c>
      <c r="E20" s="80" t="s">
        <v>183</v>
      </c>
      <c r="F20" s="77" t="s">
        <v>212</v>
      </c>
      <c r="G20" s="77" t="s">
        <v>517</v>
      </c>
      <c r="H20" s="84">
        <v>1</v>
      </c>
      <c r="I20" s="112" t="s">
        <v>213</v>
      </c>
      <c r="J20" s="82">
        <v>1963</v>
      </c>
      <c r="K20" s="82">
        <v>12</v>
      </c>
      <c r="L20" s="83">
        <v>12</v>
      </c>
      <c r="M20" s="96">
        <f t="shared" si="1"/>
        <v>23357</v>
      </c>
      <c r="N20" s="171"/>
      <c r="O20" s="171"/>
      <c r="P20" s="171"/>
      <c r="Q20" s="77" t="s">
        <v>460</v>
      </c>
    </row>
    <row r="21" spans="1:17" ht="36" customHeight="1">
      <c r="A21" s="131">
        <f t="shared" si="3"/>
        <v>17</v>
      </c>
      <c r="B21" s="79" t="s">
        <v>329</v>
      </c>
      <c r="C21" s="80" t="s">
        <v>182</v>
      </c>
      <c r="D21" s="81">
        <f t="shared" ca="1" si="0"/>
        <v>66</v>
      </c>
      <c r="E21" s="80" t="s">
        <v>187</v>
      </c>
      <c r="F21" s="77" t="s">
        <v>214</v>
      </c>
      <c r="G21" s="77" t="s">
        <v>516</v>
      </c>
      <c r="H21" s="80">
        <v>5</v>
      </c>
      <c r="I21" s="39" t="s">
        <v>215</v>
      </c>
      <c r="J21" s="82">
        <v>1958</v>
      </c>
      <c r="K21" s="82">
        <v>4</v>
      </c>
      <c r="L21" s="83">
        <v>30</v>
      </c>
      <c r="M21" s="96">
        <f t="shared" si="1"/>
        <v>21305</v>
      </c>
      <c r="N21" s="171"/>
      <c r="O21" s="171"/>
      <c r="P21" s="171"/>
      <c r="Q21" s="77" t="s">
        <v>461</v>
      </c>
    </row>
    <row r="22" spans="1:17" ht="36" customHeight="1">
      <c r="A22" s="131">
        <f t="shared" si="3"/>
        <v>18</v>
      </c>
      <c r="B22" s="79" t="s">
        <v>502</v>
      </c>
      <c r="C22" s="80" t="s">
        <v>180</v>
      </c>
      <c r="D22" s="81">
        <f t="shared" ca="1" si="0"/>
        <v>63</v>
      </c>
      <c r="E22" s="80" t="s">
        <v>200</v>
      </c>
      <c r="F22" s="77" t="s">
        <v>503</v>
      </c>
      <c r="G22" s="77" t="s">
        <v>509</v>
      </c>
      <c r="H22" s="80">
        <v>1</v>
      </c>
      <c r="I22" s="39" t="s">
        <v>504</v>
      </c>
      <c r="J22" s="82">
        <v>1960</v>
      </c>
      <c r="K22" s="82">
        <v>10</v>
      </c>
      <c r="L22" s="83">
        <v>14</v>
      </c>
      <c r="M22" s="96">
        <f t="shared" si="1"/>
        <v>22203</v>
      </c>
      <c r="N22" s="171"/>
      <c r="O22" s="171"/>
      <c r="P22" s="171"/>
      <c r="Q22" s="77" t="s">
        <v>509</v>
      </c>
    </row>
    <row r="23" spans="1:17" ht="36" customHeight="1">
      <c r="A23" s="131">
        <f t="shared" si="3"/>
        <v>19</v>
      </c>
      <c r="B23" s="79" t="s">
        <v>331</v>
      </c>
      <c r="C23" s="80" t="s">
        <v>180</v>
      </c>
      <c r="D23" s="81">
        <f t="shared" ca="1" si="0"/>
        <v>72</v>
      </c>
      <c r="E23" s="80" t="s">
        <v>183</v>
      </c>
      <c r="F23" s="77" t="s">
        <v>216</v>
      </c>
      <c r="G23" s="77" t="s">
        <v>440</v>
      </c>
      <c r="H23" s="80">
        <v>5</v>
      </c>
      <c r="I23" s="39" t="s">
        <v>217</v>
      </c>
      <c r="J23" s="82">
        <v>1952</v>
      </c>
      <c r="K23" s="82">
        <v>2</v>
      </c>
      <c r="L23" s="83">
        <v>21</v>
      </c>
      <c r="M23" s="96">
        <f t="shared" si="1"/>
        <v>19045</v>
      </c>
      <c r="N23" s="171"/>
      <c r="O23" s="171"/>
      <c r="P23" s="171"/>
      <c r="Q23" s="77" t="s">
        <v>462</v>
      </c>
    </row>
    <row r="24" spans="1:17" s="88" customFormat="1" ht="36" customHeight="1">
      <c r="A24" s="131">
        <f t="shared" si="3"/>
        <v>20</v>
      </c>
      <c r="B24" s="87" t="s">
        <v>332</v>
      </c>
      <c r="C24" s="80" t="s">
        <v>182</v>
      </c>
      <c r="D24" s="81">
        <f t="shared" ca="1" si="0"/>
        <v>74</v>
      </c>
      <c r="E24" s="80" t="s">
        <v>200</v>
      </c>
      <c r="F24" s="77" t="s">
        <v>218</v>
      </c>
      <c r="G24" s="77" t="s">
        <v>515</v>
      </c>
      <c r="H24" s="80">
        <v>3</v>
      </c>
      <c r="I24" s="133" t="s">
        <v>219</v>
      </c>
      <c r="J24" s="82">
        <v>1949</v>
      </c>
      <c r="K24" s="82">
        <v>10</v>
      </c>
      <c r="L24" s="83">
        <v>5</v>
      </c>
      <c r="M24" s="96">
        <f t="shared" si="1"/>
        <v>18176</v>
      </c>
      <c r="N24" s="172"/>
      <c r="O24" s="172"/>
      <c r="P24" s="172"/>
      <c r="Q24" s="77" t="s">
        <v>463</v>
      </c>
    </row>
    <row r="25" spans="1:17" s="88" customFormat="1" ht="36" customHeight="1">
      <c r="A25" s="131">
        <f t="shared" si="3"/>
        <v>21</v>
      </c>
      <c r="B25" s="158" t="s">
        <v>405</v>
      </c>
      <c r="C25" s="154" t="s">
        <v>182</v>
      </c>
      <c r="D25" s="155">
        <f t="shared" ca="1" si="0"/>
        <v>57</v>
      </c>
      <c r="E25" s="154" t="s">
        <v>191</v>
      </c>
      <c r="F25" s="156" t="s">
        <v>408</v>
      </c>
      <c r="G25" s="156" t="s">
        <v>409</v>
      </c>
      <c r="H25" s="154">
        <v>1</v>
      </c>
      <c r="I25" s="159" t="s">
        <v>406</v>
      </c>
      <c r="J25" s="160">
        <v>1967</v>
      </c>
      <c r="K25" s="160">
        <v>2</v>
      </c>
      <c r="L25" s="161">
        <v>28</v>
      </c>
      <c r="M25" s="96">
        <v>24531</v>
      </c>
      <c r="N25" s="172"/>
      <c r="O25" s="172"/>
      <c r="P25" s="172"/>
      <c r="Q25" s="156" t="s">
        <v>409</v>
      </c>
    </row>
    <row r="26" spans="1:17" ht="36" customHeight="1">
      <c r="A26" s="131">
        <f t="shared" si="3"/>
        <v>22</v>
      </c>
      <c r="B26" s="79" t="s">
        <v>333</v>
      </c>
      <c r="C26" s="80" t="s">
        <v>180</v>
      </c>
      <c r="D26" s="81">
        <f t="shared" ca="1" si="0"/>
        <v>68</v>
      </c>
      <c r="E26" s="80" t="s">
        <v>188</v>
      </c>
      <c r="F26" s="77" t="s">
        <v>220</v>
      </c>
      <c r="G26" s="77" t="s">
        <v>221</v>
      </c>
      <c r="H26" s="84">
        <v>5</v>
      </c>
      <c r="I26" s="133" t="s">
        <v>222</v>
      </c>
      <c r="J26" s="82">
        <v>1956</v>
      </c>
      <c r="K26" s="82">
        <v>4</v>
      </c>
      <c r="L26" s="83">
        <v>23</v>
      </c>
      <c r="M26" s="96">
        <f t="shared" si="1"/>
        <v>20568</v>
      </c>
      <c r="N26" s="171"/>
      <c r="O26" s="171"/>
      <c r="P26" s="171"/>
      <c r="Q26" s="77" t="s">
        <v>464</v>
      </c>
    </row>
    <row r="27" spans="1:17" ht="36" customHeight="1">
      <c r="A27" s="131">
        <f t="shared" si="3"/>
        <v>23</v>
      </c>
      <c r="B27" s="79" t="s">
        <v>384</v>
      </c>
      <c r="C27" s="80" t="s">
        <v>182</v>
      </c>
      <c r="D27" s="81">
        <f t="shared" ref="D27" ca="1" si="4">DATEDIF(M27,TODAY(),"y")</f>
        <v>59</v>
      </c>
      <c r="E27" s="80" t="s">
        <v>385</v>
      </c>
      <c r="F27" s="77" t="s">
        <v>387</v>
      </c>
      <c r="G27" s="77" t="s">
        <v>388</v>
      </c>
      <c r="H27" s="80">
        <v>2</v>
      </c>
      <c r="I27" s="133" t="s">
        <v>386</v>
      </c>
      <c r="J27" s="82">
        <v>1964</v>
      </c>
      <c r="K27" s="82">
        <v>12</v>
      </c>
      <c r="L27" s="83">
        <v>12</v>
      </c>
      <c r="M27" s="96">
        <v>23723</v>
      </c>
      <c r="N27" s="171"/>
      <c r="O27" s="171"/>
      <c r="P27" s="171"/>
      <c r="Q27" s="77" t="s">
        <v>465</v>
      </c>
    </row>
    <row r="28" spans="1:17" ht="36" customHeight="1">
      <c r="A28" s="131">
        <f t="shared" si="3"/>
        <v>24</v>
      </c>
      <c r="B28" s="79" t="s">
        <v>334</v>
      </c>
      <c r="C28" s="80" t="s">
        <v>180</v>
      </c>
      <c r="D28" s="81">
        <f t="shared" ca="1" si="0"/>
        <v>72</v>
      </c>
      <c r="E28" s="80" t="s">
        <v>223</v>
      </c>
      <c r="F28" s="77" t="s">
        <v>224</v>
      </c>
      <c r="G28" s="77" t="s">
        <v>379</v>
      </c>
      <c r="H28" s="80">
        <v>5</v>
      </c>
      <c r="I28" s="133" t="s">
        <v>378</v>
      </c>
      <c r="J28" s="82">
        <v>1951</v>
      </c>
      <c r="K28" s="82">
        <v>10</v>
      </c>
      <c r="L28" s="83">
        <v>22</v>
      </c>
      <c r="M28" s="96">
        <f t="shared" si="1"/>
        <v>18923</v>
      </c>
      <c r="N28" s="171"/>
      <c r="O28" s="171"/>
      <c r="P28" s="171"/>
      <c r="Q28" s="77" t="s">
        <v>466</v>
      </c>
    </row>
    <row r="29" spans="1:17" ht="36" customHeight="1">
      <c r="A29" s="131">
        <f t="shared" si="3"/>
        <v>25</v>
      </c>
      <c r="B29" s="79" t="s">
        <v>335</v>
      </c>
      <c r="C29" s="80" t="s">
        <v>182</v>
      </c>
      <c r="D29" s="81">
        <f t="shared" ca="1" si="0"/>
        <v>63</v>
      </c>
      <c r="E29" s="80" t="s">
        <v>188</v>
      </c>
      <c r="F29" s="77" t="s">
        <v>225</v>
      </c>
      <c r="G29" s="77" t="s">
        <v>511</v>
      </c>
      <c r="H29" s="80">
        <v>5</v>
      </c>
      <c r="I29" s="133" t="s">
        <v>227</v>
      </c>
      <c r="J29" s="82">
        <v>1960</v>
      </c>
      <c r="K29" s="82">
        <v>6</v>
      </c>
      <c r="L29" s="83">
        <v>5</v>
      </c>
      <c r="M29" s="96">
        <f t="shared" si="1"/>
        <v>22072</v>
      </c>
      <c r="N29" s="79" t="s">
        <v>443</v>
      </c>
      <c r="O29" s="79" t="s">
        <v>444</v>
      </c>
      <c r="P29" s="79">
        <v>1013</v>
      </c>
      <c r="Q29" s="77" t="s">
        <v>467</v>
      </c>
    </row>
    <row r="30" spans="1:17" ht="36" customHeight="1">
      <c r="A30" s="131">
        <f t="shared" si="3"/>
        <v>26</v>
      </c>
      <c r="B30" s="157" t="s">
        <v>525</v>
      </c>
      <c r="C30" s="80" t="s">
        <v>526</v>
      </c>
      <c r="D30" s="81">
        <f t="shared" ca="1" si="0"/>
        <v>53</v>
      </c>
      <c r="E30" s="80" t="s">
        <v>527</v>
      </c>
      <c r="F30" s="177" t="s">
        <v>528</v>
      </c>
      <c r="G30" s="177" t="s">
        <v>529</v>
      </c>
      <c r="H30" s="80">
        <v>5</v>
      </c>
      <c r="I30" s="176" t="s">
        <v>530</v>
      </c>
      <c r="J30" s="82">
        <v>1970</v>
      </c>
      <c r="K30" s="82">
        <v>5</v>
      </c>
      <c r="L30" s="83">
        <v>22</v>
      </c>
      <c r="M30" s="96">
        <v>25710</v>
      </c>
      <c r="N30" s="79"/>
      <c r="O30" s="79"/>
      <c r="P30" s="79"/>
      <c r="Q30" s="77"/>
    </row>
    <row r="31" spans="1:17" ht="36" customHeight="1">
      <c r="A31" s="131">
        <f t="shared" si="3"/>
        <v>27</v>
      </c>
      <c r="B31" s="77" t="s">
        <v>336</v>
      </c>
      <c r="C31" s="85" t="s">
        <v>180</v>
      </c>
      <c r="D31" s="81">
        <f t="shared" ca="1" si="0"/>
        <v>70</v>
      </c>
      <c r="E31" s="85" t="s">
        <v>188</v>
      </c>
      <c r="F31" s="77" t="s">
        <v>228</v>
      </c>
      <c r="G31" s="77" t="s">
        <v>229</v>
      </c>
      <c r="H31" s="86">
        <v>5</v>
      </c>
      <c r="I31" s="39" t="s">
        <v>230</v>
      </c>
      <c r="J31" s="82">
        <v>1953</v>
      </c>
      <c r="K31" s="82">
        <v>11</v>
      </c>
      <c r="L31" s="83">
        <v>18</v>
      </c>
      <c r="M31" s="96">
        <f t="shared" si="1"/>
        <v>19681</v>
      </c>
      <c r="N31" s="171"/>
      <c r="O31" s="171"/>
      <c r="P31" s="171"/>
      <c r="Q31" s="77" t="s">
        <v>468</v>
      </c>
    </row>
    <row r="32" spans="1:17" ht="36" customHeight="1">
      <c r="A32" s="131">
        <f t="shared" si="3"/>
        <v>28</v>
      </c>
      <c r="B32" s="79" t="s">
        <v>337</v>
      </c>
      <c r="C32" s="80" t="s">
        <v>182</v>
      </c>
      <c r="D32" s="81">
        <f t="shared" ca="1" si="0"/>
        <v>67</v>
      </c>
      <c r="E32" s="80" t="s">
        <v>183</v>
      </c>
      <c r="F32" s="77" t="s">
        <v>231</v>
      </c>
      <c r="G32" s="77" t="s">
        <v>232</v>
      </c>
      <c r="H32" s="80">
        <v>5</v>
      </c>
      <c r="I32" s="39" t="s">
        <v>233</v>
      </c>
      <c r="J32" s="82">
        <v>1956</v>
      </c>
      <c r="K32" s="82">
        <v>6</v>
      </c>
      <c r="L32" s="83">
        <v>5</v>
      </c>
      <c r="M32" s="96">
        <f t="shared" si="1"/>
        <v>20611</v>
      </c>
      <c r="N32" s="175" t="s">
        <v>500</v>
      </c>
      <c r="O32" s="79" t="s">
        <v>501</v>
      </c>
      <c r="P32" s="79">
        <v>2291</v>
      </c>
      <c r="Q32" s="77" t="s">
        <v>469</v>
      </c>
    </row>
    <row r="33" spans="1:17" ht="36" customHeight="1">
      <c r="A33" s="131">
        <f t="shared" si="3"/>
        <v>29</v>
      </c>
      <c r="B33" s="79" t="s">
        <v>338</v>
      </c>
      <c r="C33" s="80" t="s">
        <v>180</v>
      </c>
      <c r="D33" s="81">
        <f t="shared" ca="1" si="0"/>
        <v>67</v>
      </c>
      <c r="E33" s="80" t="s">
        <v>188</v>
      </c>
      <c r="F33" s="77" t="s">
        <v>231</v>
      </c>
      <c r="G33" s="77" t="s">
        <v>234</v>
      </c>
      <c r="H33" s="80">
        <v>5</v>
      </c>
      <c r="I33" s="39" t="s">
        <v>366</v>
      </c>
      <c r="J33" s="82">
        <v>1956</v>
      </c>
      <c r="K33" s="82">
        <v>7</v>
      </c>
      <c r="L33" s="83">
        <v>16</v>
      </c>
      <c r="M33" s="96">
        <f t="shared" si="1"/>
        <v>20652</v>
      </c>
      <c r="N33" s="171"/>
      <c r="O33" s="171"/>
      <c r="P33" s="171"/>
      <c r="Q33" s="77" t="s">
        <v>470</v>
      </c>
    </row>
    <row r="34" spans="1:17" ht="36" customHeight="1">
      <c r="A34" s="131">
        <f t="shared" si="3"/>
        <v>30</v>
      </c>
      <c r="B34" s="79" t="s">
        <v>370</v>
      </c>
      <c r="C34" s="80" t="s">
        <v>182</v>
      </c>
      <c r="D34" s="81">
        <f t="shared" ca="1" si="0"/>
        <v>54</v>
      </c>
      <c r="E34" s="80" t="s">
        <v>181</v>
      </c>
      <c r="F34" s="77" t="s">
        <v>371</v>
      </c>
      <c r="G34" s="77" t="s">
        <v>372</v>
      </c>
      <c r="H34" s="80">
        <v>1</v>
      </c>
      <c r="I34" s="39" t="s">
        <v>375</v>
      </c>
      <c r="J34" s="82">
        <v>1970</v>
      </c>
      <c r="K34" s="82">
        <v>4</v>
      </c>
      <c r="L34" s="83">
        <v>13</v>
      </c>
      <c r="M34" s="96">
        <f t="shared" si="1"/>
        <v>25671</v>
      </c>
      <c r="N34" s="171"/>
      <c r="O34" s="171"/>
      <c r="P34" s="171"/>
      <c r="Q34" s="77" t="s">
        <v>471</v>
      </c>
    </row>
    <row r="35" spans="1:17" ht="36" customHeight="1">
      <c r="A35" s="131">
        <f t="shared" si="3"/>
        <v>31</v>
      </c>
      <c r="B35" s="182" t="s">
        <v>543</v>
      </c>
      <c r="C35" s="80" t="s">
        <v>180</v>
      </c>
      <c r="D35" s="81">
        <f ca="1">DATEDIF(M35,TODAY(),"y")</f>
        <v>67</v>
      </c>
      <c r="E35" s="80" t="s">
        <v>183</v>
      </c>
      <c r="F35" s="177" t="s">
        <v>532</v>
      </c>
      <c r="G35" s="177" t="s">
        <v>533</v>
      </c>
      <c r="H35" s="84">
        <v>3</v>
      </c>
      <c r="I35" s="39" t="s">
        <v>534</v>
      </c>
      <c r="J35" s="82">
        <v>1957</v>
      </c>
      <c r="K35" s="82">
        <v>1</v>
      </c>
      <c r="L35" s="83">
        <v>3</v>
      </c>
      <c r="M35" s="96">
        <f>DATE(J35,K35,L35)</f>
        <v>20823</v>
      </c>
      <c r="N35" s="171"/>
      <c r="O35" s="171"/>
      <c r="P35" s="171"/>
      <c r="Q35" s="77" t="s">
        <v>535</v>
      </c>
    </row>
    <row r="36" spans="1:17" ht="36" customHeight="1">
      <c r="A36" s="131">
        <f t="shared" si="3"/>
        <v>32</v>
      </c>
      <c r="B36" s="79" t="s">
        <v>339</v>
      </c>
      <c r="C36" s="80" t="s">
        <v>180</v>
      </c>
      <c r="D36" s="81">
        <f ca="1">DATEDIF(M36,TODAY(),"y")</f>
        <v>51</v>
      </c>
      <c r="E36" s="80" t="s">
        <v>184</v>
      </c>
      <c r="F36" s="77" t="s">
        <v>381</v>
      </c>
      <c r="G36" s="77" t="s">
        <v>300</v>
      </c>
      <c r="H36" s="84">
        <v>1</v>
      </c>
      <c r="I36" s="39" t="s">
        <v>296</v>
      </c>
      <c r="J36" s="82">
        <v>1972</v>
      </c>
      <c r="K36" s="82">
        <v>7</v>
      </c>
      <c r="L36" s="83">
        <v>16</v>
      </c>
      <c r="M36" s="96">
        <f>DATE(J36,K36,L36)</f>
        <v>26496</v>
      </c>
      <c r="N36" s="171"/>
      <c r="O36" s="171"/>
      <c r="P36" s="171"/>
      <c r="Q36" s="77" t="s">
        <v>472</v>
      </c>
    </row>
    <row r="37" spans="1:17" ht="36" customHeight="1">
      <c r="A37" s="131">
        <f t="shared" si="3"/>
        <v>33</v>
      </c>
      <c r="B37" s="79" t="s">
        <v>340</v>
      </c>
      <c r="C37" s="80" t="s">
        <v>182</v>
      </c>
      <c r="D37" s="81">
        <f t="shared" ref="D37:D61" ca="1" si="5">DATEDIF(M37,TODAY(),"y")</f>
        <v>69</v>
      </c>
      <c r="E37" s="80" t="s">
        <v>188</v>
      </c>
      <c r="F37" s="77" t="s">
        <v>235</v>
      </c>
      <c r="G37" s="77" t="s">
        <v>414</v>
      </c>
      <c r="H37" s="84">
        <v>5</v>
      </c>
      <c r="I37" s="39" t="s">
        <v>236</v>
      </c>
      <c r="J37" s="82">
        <v>1955</v>
      </c>
      <c r="K37" s="82">
        <v>5</v>
      </c>
      <c r="L37" s="83">
        <v>9</v>
      </c>
      <c r="M37" s="96">
        <f>DATE(J37,K37,L37)</f>
        <v>20218</v>
      </c>
      <c r="N37" s="171"/>
      <c r="O37" s="171"/>
      <c r="P37" s="171"/>
      <c r="Q37" s="77" t="s">
        <v>473</v>
      </c>
    </row>
    <row r="38" spans="1:17" ht="36" customHeight="1">
      <c r="A38" s="131">
        <f t="shared" si="3"/>
        <v>34</v>
      </c>
      <c r="B38" s="79" t="s">
        <v>297</v>
      </c>
      <c r="C38" s="80" t="s">
        <v>182</v>
      </c>
      <c r="D38" s="81">
        <f t="shared" ca="1" si="5"/>
        <v>73</v>
      </c>
      <c r="E38" s="80" t="s">
        <v>184</v>
      </c>
      <c r="F38" s="77" t="s">
        <v>237</v>
      </c>
      <c r="G38" s="77" t="s">
        <v>238</v>
      </c>
      <c r="H38" s="80">
        <v>2</v>
      </c>
      <c r="I38" s="39" t="s">
        <v>239</v>
      </c>
      <c r="J38" s="82">
        <v>1951</v>
      </c>
      <c r="K38" s="82">
        <v>5</v>
      </c>
      <c r="L38" s="83">
        <v>3</v>
      </c>
      <c r="M38" s="96">
        <f>DATE(J38,K38,L38)</f>
        <v>18751</v>
      </c>
      <c r="N38" s="171"/>
      <c r="O38" s="171"/>
      <c r="P38" s="171"/>
      <c r="Q38" s="77" t="s">
        <v>474</v>
      </c>
    </row>
    <row r="39" spans="1:17" ht="36" customHeight="1">
      <c r="A39" s="131">
        <f t="shared" si="3"/>
        <v>35</v>
      </c>
      <c r="B39" s="79" t="s">
        <v>240</v>
      </c>
      <c r="C39" s="80" t="s">
        <v>182</v>
      </c>
      <c r="D39" s="81">
        <f t="shared" ca="1" si="5"/>
        <v>75</v>
      </c>
      <c r="E39" s="80" t="s">
        <v>188</v>
      </c>
      <c r="F39" s="77" t="s">
        <v>241</v>
      </c>
      <c r="G39" s="77" t="s">
        <v>242</v>
      </c>
      <c r="H39" s="80">
        <v>2</v>
      </c>
      <c r="I39" s="39" t="s">
        <v>243</v>
      </c>
      <c r="J39" s="82">
        <v>1949</v>
      </c>
      <c r="K39" s="82">
        <v>2</v>
      </c>
      <c r="L39" s="83">
        <v>24</v>
      </c>
      <c r="M39" s="96">
        <v>17953</v>
      </c>
      <c r="N39" s="171"/>
      <c r="O39" s="171"/>
      <c r="P39" s="171"/>
      <c r="Q39" s="77" t="s">
        <v>475</v>
      </c>
    </row>
    <row r="40" spans="1:17" ht="36" customHeight="1">
      <c r="A40" s="131">
        <f t="shared" si="3"/>
        <v>36</v>
      </c>
      <c r="B40" s="79" t="s">
        <v>341</v>
      </c>
      <c r="C40" s="80" t="s">
        <v>180</v>
      </c>
      <c r="D40" s="81">
        <f t="shared" ca="1" si="5"/>
        <v>72</v>
      </c>
      <c r="E40" s="80" t="s">
        <v>184</v>
      </c>
      <c r="F40" s="77" t="s">
        <v>244</v>
      </c>
      <c r="G40" s="77" t="s">
        <v>245</v>
      </c>
      <c r="H40" s="84">
        <v>1</v>
      </c>
      <c r="I40" s="77"/>
      <c r="J40" s="82">
        <v>1951</v>
      </c>
      <c r="K40" s="82">
        <v>5</v>
      </c>
      <c r="L40" s="83">
        <v>26</v>
      </c>
      <c r="M40" s="96">
        <f t="shared" ref="M40:M61" si="6">DATE(J40,K40,L40)</f>
        <v>18774</v>
      </c>
      <c r="N40" s="171"/>
      <c r="O40" s="171"/>
      <c r="P40" s="171"/>
      <c r="Q40" s="77" t="s">
        <v>476</v>
      </c>
    </row>
    <row r="41" spans="1:17" ht="36" customHeight="1">
      <c r="A41" s="131">
        <v>37</v>
      </c>
      <c r="B41" s="157" t="s">
        <v>536</v>
      </c>
      <c r="C41" s="80" t="s">
        <v>182</v>
      </c>
      <c r="D41" s="81">
        <f t="shared" ref="D41" ca="1" si="7">DATEDIF(M41,TODAY(),"y")</f>
        <v>55</v>
      </c>
      <c r="E41" s="80" t="s">
        <v>188</v>
      </c>
      <c r="F41" s="180" t="s">
        <v>537</v>
      </c>
      <c r="G41" s="181" t="s">
        <v>538</v>
      </c>
      <c r="H41" s="84">
        <v>3</v>
      </c>
      <c r="I41" s="133" t="s">
        <v>539</v>
      </c>
      <c r="J41" s="82">
        <v>1968</v>
      </c>
      <c r="K41" s="82">
        <v>6</v>
      </c>
      <c r="L41" s="83">
        <v>5</v>
      </c>
      <c r="M41" s="96">
        <f t="shared" ref="M41" si="8">DATE(J41,K41,L41)</f>
        <v>24994</v>
      </c>
      <c r="N41" s="171"/>
      <c r="O41" s="171"/>
      <c r="P41" s="171"/>
      <c r="Q41" s="179" t="s">
        <v>540</v>
      </c>
    </row>
    <row r="42" spans="1:17" ht="36" customHeight="1">
      <c r="A42" s="131">
        <v>38</v>
      </c>
      <c r="B42" s="79" t="s">
        <v>342</v>
      </c>
      <c r="C42" s="80" t="s">
        <v>182</v>
      </c>
      <c r="D42" s="81">
        <f t="shared" ca="1" si="5"/>
        <v>65</v>
      </c>
      <c r="E42" s="80" t="s">
        <v>191</v>
      </c>
      <c r="F42" s="89" t="s">
        <v>246</v>
      </c>
      <c r="G42" s="90" t="s">
        <v>247</v>
      </c>
      <c r="H42" s="84">
        <v>3</v>
      </c>
      <c r="I42" s="133" t="s">
        <v>248</v>
      </c>
      <c r="J42" s="82">
        <v>1959</v>
      </c>
      <c r="K42" s="82">
        <v>3</v>
      </c>
      <c r="L42" s="83">
        <v>18</v>
      </c>
      <c r="M42" s="96">
        <f t="shared" si="6"/>
        <v>21627</v>
      </c>
      <c r="N42" s="171"/>
      <c r="O42" s="171"/>
      <c r="P42" s="171"/>
      <c r="Q42" s="90" t="s">
        <v>477</v>
      </c>
    </row>
    <row r="43" spans="1:17" ht="36" customHeight="1">
      <c r="A43" s="131">
        <f t="shared" si="3"/>
        <v>39</v>
      </c>
      <c r="B43" s="79" t="s">
        <v>343</v>
      </c>
      <c r="C43" s="80" t="s">
        <v>180</v>
      </c>
      <c r="D43" s="81">
        <f t="shared" ca="1" si="5"/>
        <v>60</v>
      </c>
      <c r="E43" s="80" t="s">
        <v>249</v>
      </c>
      <c r="F43" s="89" t="s">
        <v>246</v>
      </c>
      <c r="G43" s="77" t="s">
        <v>250</v>
      </c>
      <c r="H43" s="84">
        <v>2</v>
      </c>
      <c r="I43" s="39" t="s">
        <v>251</v>
      </c>
      <c r="J43" s="82">
        <v>1963</v>
      </c>
      <c r="K43" s="82">
        <v>5</v>
      </c>
      <c r="L43" s="83">
        <v>30</v>
      </c>
      <c r="M43" s="96">
        <f t="shared" si="6"/>
        <v>23161</v>
      </c>
      <c r="N43" s="171"/>
      <c r="O43" s="171"/>
      <c r="P43" s="171"/>
      <c r="Q43" s="77" t="s">
        <v>478</v>
      </c>
    </row>
    <row r="44" spans="1:17" ht="36" customHeight="1">
      <c r="A44" s="131">
        <f t="shared" si="3"/>
        <v>40</v>
      </c>
      <c r="B44" s="79" t="s">
        <v>252</v>
      </c>
      <c r="C44" s="80" t="s">
        <v>182</v>
      </c>
      <c r="D44" s="81">
        <f t="shared" ca="1" si="5"/>
        <v>66</v>
      </c>
      <c r="E44" s="80" t="s">
        <v>181</v>
      </c>
      <c r="F44" s="89" t="s">
        <v>253</v>
      </c>
      <c r="G44" s="77" t="s">
        <v>513</v>
      </c>
      <c r="H44" s="84">
        <v>5</v>
      </c>
      <c r="I44" s="39" t="s">
        <v>255</v>
      </c>
      <c r="J44" s="82">
        <v>1957</v>
      </c>
      <c r="K44" s="82">
        <v>8</v>
      </c>
      <c r="L44" s="83">
        <v>22</v>
      </c>
      <c r="M44" s="96">
        <f t="shared" si="6"/>
        <v>21054</v>
      </c>
      <c r="N44" s="171"/>
      <c r="O44" s="171"/>
      <c r="P44" s="171"/>
      <c r="Q44" s="77" t="s">
        <v>479</v>
      </c>
    </row>
    <row r="45" spans="1:17" ht="36" customHeight="1">
      <c r="A45" s="131">
        <f t="shared" si="3"/>
        <v>41</v>
      </c>
      <c r="B45" s="79" t="s">
        <v>358</v>
      </c>
      <c r="C45" s="80" t="s">
        <v>180</v>
      </c>
      <c r="D45" s="81">
        <f t="shared" ca="1" si="5"/>
        <v>71</v>
      </c>
      <c r="E45" s="80" t="s">
        <v>181</v>
      </c>
      <c r="F45" s="89" t="s">
        <v>359</v>
      </c>
      <c r="G45" s="77" t="s">
        <v>360</v>
      </c>
      <c r="H45" s="84">
        <v>5</v>
      </c>
      <c r="I45" s="39" t="s">
        <v>361</v>
      </c>
      <c r="J45" s="82">
        <v>1953</v>
      </c>
      <c r="K45" s="82">
        <v>4</v>
      </c>
      <c r="L45" s="83">
        <v>6</v>
      </c>
      <c r="M45" s="96">
        <f t="shared" si="6"/>
        <v>19455</v>
      </c>
      <c r="N45" s="171"/>
      <c r="O45" s="171"/>
      <c r="P45" s="171"/>
      <c r="Q45" s="77" t="s">
        <v>480</v>
      </c>
    </row>
    <row r="46" spans="1:17" s="78" customFormat="1" ht="34.5" customHeight="1">
      <c r="A46" s="131">
        <f t="shared" si="3"/>
        <v>42</v>
      </c>
      <c r="B46" s="79" t="s">
        <v>344</v>
      </c>
      <c r="C46" s="80" t="s">
        <v>180</v>
      </c>
      <c r="D46" s="81">
        <f ca="1">DATEDIF(M46,TODAY(),"y")</f>
        <v>53</v>
      </c>
      <c r="E46" s="80" t="s">
        <v>183</v>
      </c>
      <c r="F46" s="77" t="s">
        <v>301</v>
      </c>
      <c r="G46" s="77" t="s">
        <v>302</v>
      </c>
      <c r="H46" s="80">
        <v>5</v>
      </c>
      <c r="I46" s="39" t="s">
        <v>303</v>
      </c>
      <c r="J46" s="82">
        <v>1971</v>
      </c>
      <c r="K46" s="82">
        <v>3</v>
      </c>
      <c r="L46" s="83">
        <v>2</v>
      </c>
      <c r="M46" s="96">
        <f>DATE(J46,K46,L46)</f>
        <v>25994</v>
      </c>
      <c r="N46" s="79"/>
      <c r="O46" s="79"/>
      <c r="P46" s="79"/>
      <c r="Q46" s="77" t="s">
        <v>481</v>
      </c>
    </row>
    <row r="47" spans="1:17" ht="36" customHeight="1">
      <c r="A47" s="131">
        <f t="shared" si="3"/>
        <v>43</v>
      </c>
      <c r="B47" s="79" t="s">
        <v>345</v>
      </c>
      <c r="C47" s="80" t="s">
        <v>180</v>
      </c>
      <c r="D47" s="81">
        <f t="shared" ca="1" si="5"/>
        <v>57</v>
      </c>
      <c r="E47" s="80" t="s">
        <v>256</v>
      </c>
      <c r="F47" s="77" t="s">
        <v>257</v>
      </c>
      <c r="G47" s="77" t="s">
        <v>258</v>
      </c>
      <c r="H47" s="84">
        <v>1</v>
      </c>
      <c r="I47" s="39" t="s">
        <v>259</v>
      </c>
      <c r="J47" s="82">
        <v>1966</v>
      </c>
      <c r="K47" s="82">
        <v>7</v>
      </c>
      <c r="L47" s="83">
        <v>25</v>
      </c>
      <c r="M47" s="96">
        <f t="shared" si="6"/>
        <v>24313</v>
      </c>
      <c r="N47" s="171"/>
      <c r="O47" s="171"/>
      <c r="P47" s="171"/>
      <c r="Q47" s="77" t="s">
        <v>482</v>
      </c>
    </row>
    <row r="48" spans="1:17" ht="36" customHeight="1">
      <c r="A48" s="131">
        <f t="shared" si="3"/>
        <v>44</v>
      </c>
      <c r="B48" s="79" t="s">
        <v>346</v>
      </c>
      <c r="C48" s="80" t="s">
        <v>182</v>
      </c>
      <c r="D48" s="81">
        <f t="shared" ca="1" si="5"/>
        <v>49</v>
      </c>
      <c r="E48" s="80" t="s">
        <v>181</v>
      </c>
      <c r="F48" s="177" t="s">
        <v>531</v>
      </c>
      <c r="G48" s="77" t="s">
        <v>260</v>
      </c>
      <c r="H48" s="84">
        <v>5</v>
      </c>
      <c r="I48" s="144" t="s">
        <v>382</v>
      </c>
      <c r="J48" s="82">
        <v>1975</v>
      </c>
      <c r="K48" s="82">
        <v>2</v>
      </c>
      <c r="L48" s="83">
        <v>11</v>
      </c>
      <c r="M48" s="96">
        <f t="shared" si="6"/>
        <v>27436</v>
      </c>
      <c r="N48" s="171"/>
      <c r="O48" s="171"/>
      <c r="P48" s="171"/>
      <c r="Q48" s="77" t="s">
        <v>483</v>
      </c>
    </row>
    <row r="49" spans="1:17" ht="36" customHeight="1">
      <c r="A49" s="131">
        <f t="shared" si="3"/>
        <v>45</v>
      </c>
      <c r="B49" s="79" t="s">
        <v>261</v>
      </c>
      <c r="C49" s="80" t="s">
        <v>182</v>
      </c>
      <c r="D49" s="81">
        <f t="shared" ca="1" si="5"/>
        <v>67</v>
      </c>
      <c r="E49" s="80" t="s">
        <v>187</v>
      </c>
      <c r="F49" s="77" t="s">
        <v>262</v>
      </c>
      <c r="G49" s="77" t="s">
        <v>512</v>
      </c>
      <c r="H49" s="84">
        <v>2</v>
      </c>
      <c r="I49" s="39" t="s">
        <v>263</v>
      </c>
      <c r="J49" s="82">
        <v>1956</v>
      </c>
      <c r="K49" s="82">
        <v>11</v>
      </c>
      <c r="L49" s="83">
        <v>10</v>
      </c>
      <c r="M49" s="96">
        <f t="shared" si="6"/>
        <v>20769</v>
      </c>
      <c r="N49" s="79" t="s">
        <v>441</v>
      </c>
      <c r="O49" s="79" t="s">
        <v>442</v>
      </c>
      <c r="P49" s="79">
        <v>6860</v>
      </c>
      <c r="Q49" s="77" t="s">
        <v>484</v>
      </c>
    </row>
    <row r="50" spans="1:17" ht="36" customHeight="1">
      <c r="A50" s="131">
        <f t="shared" si="3"/>
        <v>46</v>
      </c>
      <c r="B50" s="157" t="s">
        <v>519</v>
      </c>
      <c r="C50" s="80" t="s">
        <v>182</v>
      </c>
      <c r="D50" s="81">
        <f t="shared" ca="1" si="5"/>
        <v>61</v>
      </c>
      <c r="E50" s="80" t="s">
        <v>520</v>
      </c>
      <c r="F50" s="177" t="s">
        <v>521</v>
      </c>
      <c r="G50" s="177" t="s">
        <v>522</v>
      </c>
      <c r="H50" s="84">
        <v>5</v>
      </c>
      <c r="I50" s="39" t="s">
        <v>523</v>
      </c>
      <c r="J50" s="82">
        <v>1962</v>
      </c>
      <c r="K50" s="82">
        <v>8</v>
      </c>
      <c r="L50" s="83">
        <v>28</v>
      </c>
      <c r="M50" s="96">
        <f t="shared" si="6"/>
        <v>22886</v>
      </c>
      <c r="N50" s="79"/>
      <c r="O50" s="79"/>
      <c r="P50" s="79"/>
      <c r="Q50" s="77"/>
    </row>
    <row r="51" spans="1:17" ht="36" customHeight="1">
      <c r="A51" s="131">
        <f t="shared" si="3"/>
        <v>47</v>
      </c>
      <c r="B51" s="79" t="s">
        <v>357</v>
      </c>
      <c r="C51" s="80" t="s">
        <v>182</v>
      </c>
      <c r="D51" s="81">
        <f t="shared" ca="1" si="5"/>
        <v>75</v>
      </c>
      <c r="E51" s="80" t="s">
        <v>264</v>
      </c>
      <c r="F51" s="77" t="s">
        <v>265</v>
      </c>
      <c r="G51" s="77" t="s">
        <v>317</v>
      </c>
      <c r="H51" s="84">
        <v>1</v>
      </c>
      <c r="I51" s="39" t="s">
        <v>266</v>
      </c>
      <c r="J51" s="82">
        <v>1948</v>
      </c>
      <c r="K51" s="82">
        <v>10</v>
      </c>
      <c r="L51" s="83">
        <v>14</v>
      </c>
      <c r="M51" s="96">
        <f t="shared" si="6"/>
        <v>17820</v>
      </c>
      <c r="N51" s="171"/>
      <c r="O51" s="171"/>
      <c r="P51" s="171"/>
      <c r="Q51" s="77" t="s">
        <v>485</v>
      </c>
    </row>
    <row r="52" spans="1:17" ht="36" customHeight="1">
      <c r="A52" s="131">
        <f t="shared" si="3"/>
        <v>48</v>
      </c>
      <c r="B52" s="79" t="s">
        <v>347</v>
      </c>
      <c r="C52" s="80" t="s">
        <v>182</v>
      </c>
      <c r="D52" s="81">
        <f t="shared" ca="1" si="5"/>
        <v>63</v>
      </c>
      <c r="E52" s="80" t="s">
        <v>184</v>
      </c>
      <c r="F52" s="77" t="s">
        <v>316</v>
      </c>
      <c r="G52" s="77" t="s">
        <v>318</v>
      </c>
      <c r="H52" s="84">
        <v>3</v>
      </c>
      <c r="I52" s="39" t="s">
        <v>315</v>
      </c>
      <c r="J52" s="82">
        <v>1961</v>
      </c>
      <c r="K52" s="82">
        <v>5</v>
      </c>
      <c r="L52" s="83">
        <v>5</v>
      </c>
      <c r="M52" s="96">
        <f t="shared" si="6"/>
        <v>22406</v>
      </c>
      <c r="N52" s="171"/>
      <c r="O52" s="171"/>
      <c r="P52" s="171"/>
      <c r="Q52" s="77" t="s">
        <v>486</v>
      </c>
    </row>
    <row r="53" spans="1:17" ht="36" customHeight="1">
      <c r="A53" s="131">
        <f t="shared" si="3"/>
        <v>49</v>
      </c>
      <c r="B53" s="79" t="s">
        <v>348</v>
      </c>
      <c r="C53" s="80" t="s">
        <v>180</v>
      </c>
      <c r="D53" s="81">
        <f t="shared" ca="1" si="5"/>
        <v>72</v>
      </c>
      <c r="E53" s="80" t="s">
        <v>184</v>
      </c>
      <c r="F53" s="77" t="s">
        <v>267</v>
      </c>
      <c r="G53" s="77" t="s">
        <v>268</v>
      </c>
      <c r="H53" s="84">
        <v>5</v>
      </c>
      <c r="I53" s="39" t="s">
        <v>269</v>
      </c>
      <c r="J53" s="82">
        <v>1951</v>
      </c>
      <c r="K53" s="82">
        <v>11</v>
      </c>
      <c r="L53" s="83">
        <v>14</v>
      </c>
      <c r="M53" s="96">
        <f t="shared" si="6"/>
        <v>18946</v>
      </c>
      <c r="N53" s="171"/>
      <c r="O53" s="171"/>
      <c r="P53" s="171"/>
      <c r="Q53" s="77" t="s">
        <v>487</v>
      </c>
    </row>
    <row r="54" spans="1:17" ht="36" customHeight="1">
      <c r="A54" s="131">
        <f t="shared" si="3"/>
        <v>50</v>
      </c>
      <c r="B54" s="79" t="s">
        <v>349</v>
      </c>
      <c r="C54" s="80" t="s">
        <v>180</v>
      </c>
      <c r="D54" s="81">
        <f ca="1">DATEDIF(M54,TODAY(),"y")</f>
        <v>66</v>
      </c>
      <c r="E54" s="80" t="s">
        <v>270</v>
      </c>
      <c r="F54" s="77" t="s">
        <v>271</v>
      </c>
      <c r="G54" s="77" t="s">
        <v>419</v>
      </c>
      <c r="H54" s="84">
        <v>5</v>
      </c>
      <c r="I54" s="39" t="s">
        <v>272</v>
      </c>
      <c r="J54" s="82">
        <v>1957</v>
      </c>
      <c r="K54" s="82">
        <v>8</v>
      </c>
      <c r="L54" s="83">
        <v>20</v>
      </c>
      <c r="M54" s="96">
        <f>DATE(J54,K54,L54)</f>
        <v>21052</v>
      </c>
      <c r="N54" s="171"/>
      <c r="O54" s="171"/>
      <c r="P54" s="171"/>
      <c r="Q54" s="77" t="s">
        <v>488</v>
      </c>
    </row>
    <row r="55" spans="1:17" ht="36" customHeight="1">
      <c r="A55" s="131">
        <f t="shared" si="3"/>
        <v>51</v>
      </c>
      <c r="B55" s="79" t="s">
        <v>350</v>
      </c>
      <c r="C55" s="80" t="s">
        <v>180</v>
      </c>
      <c r="D55" s="81">
        <f t="shared" ca="1" si="5"/>
        <v>65</v>
      </c>
      <c r="E55" s="80" t="s">
        <v>270</v>
      </c>
      <c r="F55" s="77" t="s">
        <v>273</v>
      </c>
      <c r="G55" s="77" t="s">
        <v>274</v>
      </c>
      <c r="H55" s="84">
        <v>5</v>
      </c>
      <c r="I55" s="39" t="s">
        <v>275</v>
      </c>
      <c r="J55" s="82">
        <v>1958</v>
      </c>
      <c r="K55" s="82">
        <v>8</v>
      </c>
      <c r="L55" s="83">
        <v>20</v>
      </c>
      <c r="M55" s="96">
        <f t="shared" si="6"/>
        <v>21417</v>
      </c>
      <c r="N55" s="171"/>
      <c r="O55" s="171"/>
      <c r="P55" s="171"/>
      <c r="Q55" s="77" t="s">
        <v>489</v>
      </c>
    </row>
    <row r="56" spans="1:17" ht="36" customHeight="1">
      <c r="A56" s="131">
        <f t="shared" si="3"/>
        <v>52</v>
      </c>
      <c r="B56" s="79" t="s">
        <v>518</v>
      </c>
      <c r="C56" s="80" t="s">
        <v>182</v>
      </c>
      <c r="D56" s="81">
        <f t="shared" ca="1" si="5"/>
        <v>74</v>
      </c>
      <c r="E56" s="80" t="s">
        <v>418</v>
      </c>
      <c r="F56" s="77" t="s">
        <v>421</v>
      </c>
      <c r="G56" s="77" t="s">
        <v>420</v>
      </c>
      <c r="H56" s="84">
        <v>5</v>
      </c>
      <c r="I56" s="39" t="s">
        <v>422</v>
      </c>
      <c r="J56" s="82">
        <v>1949</v>
      </c>
      <c r="K56" s="82">
        <v>6</v>
      </c>
      <c r="L56" s="83">
        <v>16</v>
      </c>
      <c r="M56" s="96">
        <f t="shared" si="6"/>
        <v>18065</v>
      </c>
      <c r="N56" s="157"/>
      <c r="O56" s="157"/>
      <c r="P56" s="157"/>
      <c r="Q56" s="77" t="s">
        <v>420</v>
      </c>
    </row>
    <row r="57" spans="1:17" ht="36" customHeight="1">
      <c r="A57" s="131">
        <f t="shared" si="3"/>
        <v>53</v>
      </c>
      <c r="B57" s="79" t="s">
        <v>351</v>
      </c>
      <c r="C57" s="80" t="s">
        <v>182</v>
      </c>
      <c r="D57" s="81">
        <f t="shared" ca="1" si="5"/>
        <v>75</v>
      </c>
      <c r="E57" s="80" t="s">
        <v>188</v>
      </c>
      <c r="F57" s="77" t="s">
        <v>276</v>
      </c>
      <c r="G57" s="77" t="s">
        <v>426</v>
      </c>
      <c r="H57" s="84">
        <v>1</v>
      </c>
      <c r="I57" s="39" t="s">
        <v>277</v>
      </c>
      <c r="J57" s="82">
        <v>1948</v>
      </c>
      <c r="K57" s="82">
        <v>7</v>
      </c>
      <c r="L57" s="83">
        <v>30</v>
      </c>
      <c r="M57" s="96">
        <f t="shared" si="6"/>
        <v>17744</v>
      </c>
      <c r="N57" s="171"/>
      <c r="O57" s="171"/>
      <c r="P57" s="171"/>
      <c r="Q57" s="77" t="s">
        <v>490</v>
      </c>
    </row>
    <row r="58" spans="1:17" ht="36" customHeight="1">
      <c r="A58" s="131">
        <f t="shared" si="3"/>
        <v>54</v>
      </c>
      <c r="B58" s="79" t="s">
        <v>423</v>
      </c>
      <c r="C58" s="80" t="s">
        <v>182</v>
      </c>
      <c r="D58" s="81">
        <f t="shared" ca="1" si="5"/>
        <v>43</v>
      </c>
      <c r="E58" s="80" t="s">
        <v>187</v>
      </c>
      <c r="F58" s="77" t="s">
        <v>424</v>
      </c>
      <c r="G58" s="77" t="s">
        <v>425</v>
      </c>
      <c r="H58" s="84">
        <v>5</v>
      </c>
      <c r="I58" s="39" t="s">
        <v>428</v>
      </c>
      <c r="J58" s="82">
        <v>1980</v>
      </c>
      <c r="K58" s="82">
        <v>6</v>
      </c>
      <c r="L58" s="83">
        <v>19</v>
      </c>
      <c r="M58" s="96">
        <f t="shared" si="6"/>
        <v>29391</v>
      </c>
      <c r="N58" s="171"/>
      <c r="O58" s="171"/>
      <c r="P58" s="171"/>
      <c r="Q58" s="77" t="s">
        <v>425</v>
      </c>
    </row>
    <row r="59" spans="1:17" ht="36" customHeight="1">
      <c r="A59" s="131">
        <f t="shared" si="3"/>
        <v>55</v>
      </c>
      <c r="B59" s="79" t="s">
        <v>319</v>
      </c>
      <c r="C59" s="80" t="s">
        <v>182</v>
      </c>
      <c r="D59" s="81">
        <f t="shared" ca="1" si="5"/>
        <v>40</v>
      </c>
      <c r="E59" s="80" t="s">
        <v>188</v>
      </c>
      <c r="F59" s="77" t="s">
        <v>308</v>
      </c>
      <c r="G59" s="77" t="s">
        <v>309</v>
      </c>
      <c r="H59" s="84">
        <v>5</v>
      </c>
      <c r="I59" s="133" t="s">
        <v>310</v>
      </c>
      <c r="J59" s="82">
        <v>1984</v>
      </c>
      <c r="K59" s="82">
        <v>4</v>
      </c>
      <c r="L59" s="83">
        <v>28</v>
      </c>
      <c r="M59" s="96">
        <f t="shared" si="6"/>
        <v>30800</v>
      </c>
      <c r="N59" s="171"/>
      <c r="O59" s="171"/>
      <c r="P59" s="171"/>
      <c r="Q59" s="77" t="s">
        <v>491</v>
      </c>
    </row>
    <row r="60" spans="1:17" ht="36" customHeight="1">
      <c r="A60" s="131">
        <f t="shared" si="3"/>
        <v>56</v>
      </c>
      <c r="B60" s="79" t="s">
        <v>352</v>
      </c>
      <c r="C60" s="80" t="s">
        <v>182</v>
      </c>
      <c r="D60" s="81">
        <f t="shared" ca="1" si="5"/>
        <v>67</v>
      </c>
      <c r="E60" s="80" t="s">
        <v>187</v>
      </c>
      <c r="F60" s="77" t="s">
        <v>305</v>
      </c>
      <c r="G60" s="77" t="s">
        <v>306</v>
      </c>
      <c r="H60" s="84">
        <v>5</v>
      </c>
      <c r="I60" s="39" t="s">
        <v>307</v>
      </c>
      <c r="J60" s="82">
        <v>1956</v>
      </c>
      <c r="K60" s="82">
        <v>5</v>
      </c>
      <c r="L60" s="83">
        <v>11</v>
      </c>
      <c r="M60" s="96">
        <f t="shared" si="6"/>
        <v>20586</v>
      </c>
      <c r="N60" s="79" t="s">
        <v>498</v>
      </c>
      <c r="O60" s="79" t="s">
        <v>499</v>
      </c>
      <c r="P60" s="79">
        <v>8803</v>
      </c>
      <c r="Q60" s="77" t="s">
        <v>492</v>
      </c>
    </row>
    <row r="61" spans="1:17" ht="36" customHeight="1">
      <c r="A61" s="131">
        <f t="shared" si="3"/>
        <v>57</v>
      </c>
      <c r="B61" s="79" t="s">
        <v>353</v>
      </c>
      <c r="C61" s="80" t="s">
        <v>180</v>
      </c>
      <c r="D61" s="81">
        <f t="shared" ca="1" si="5"/>
        <v>53</v>
      </c>
      <c r="E61" s="80" t="s">
        <v>188</v>
      </c>
      <c r="F61" s="77" t="s">
        <v>415</v>
      </c>
      <c r="G61" s="77" t="s">
        <v>299</v>
      </c>
      <c r="H61" s="84">
        <v>5</v>
      </c>
      <c r="I61" s="39" t="s">
        <v>377</v>
      </c>
      <c r="J61" s="82">
        <v>1971</v>
      </c>
      <c r="K61" s="82">
        <v>4</v>
      </c>
      <c r="L61" s="83">
        <v>4</v>
      </c>
      <c r="M61" s="96">
        <f t="shared" si="6"/>
        <v>26027</v>
      </c>
      <c r="N61" s="171"/>
      <c r="O61" s="171"/>
      <c r="P61" s="171"/>
      <c r="Q61" s="77" t="s">
        <v>493</v>
      </c>
    </row>
    <row r="62" spans="1:17" ht="36" customHeight="1">
      <c r="A62" s="131"/>
      <c r="B62" s="114"/>
      <c r="C62" s="80"/>
      <c r="D62" s="81"/>
      <c r="E62" s="80"/>
      <c r="F62" s="77"/>
      <c r="G62" s="77"/>
      <c r="H62" s="84"/>
      <c r="I62" s="39"/>
      <c r="J62" s="82"/>
      <c r="K62" s="82"/>
      <c r="L62" s="83"/>
      <c r="M62" s="96"/>
      <c r="N62" s="171"/>
      <c r="O62" s="171"/>
      <c r="P62" s="171"/>
      <c r="Q62" s="77"/>
    </row>
    <row r="63" spans="1:17">
      <c r="A63" s="91"/>
      <c r="B63" s="78"/>
      <c r="C63" s="78"/>
      <c r="D63" s="92"/>
      <c r="E63" s="78"/>
      <c r="F63" s="93"/>
      <c r="G63" s="78"/>
      <c r="I63" s="109"/>
      <c r="J63" s="61"/>
      <c r="M63" s="76"/>
    </row>
    <row r="64" spans="1:17">
      <c r="A64" s="91"/>
      <c r="B64" s="78"/>
      <c r="C64" s="78"/>
      <c r="D64" s="92"/>
      <c r="E64" s="78"/>
      <c r="F64" s="93"/>
      <c r="G64" s="78"/>
      <c r="H64" s="95"/>
      <c r="I64" s="109"/>
      <c r="J64" s="61"/>
      <c r="M64" s="76"/>
    </row>
    <row r="65" spans="1:13">
      <c r="A65" s="91"/>
      <c r="B65" s="78"/>
      <c r="C65" s="78"/>
      <c r="D65" s="92"/>
      <c r="E65" s="78"/>
      <c r="F65" s="93"/>
      <c r="G65" s="78"/>
      <c r="H65" s="95"/>
      <c r="I65" s="109"/>
      <c r="J65" s="61"/>
      <c r="M65" s="76"/>
    </row>
    <row r="66" spans="1:13">
      <c r="A66" s="91"/>
      <c r="B66" s="78"/>
      <c r="C66" s="78"/>
      <c r="D66" s="92"/>
      <c r="E66" s="78"/>
      <c r="F66" s="93"/>
      <c r="G66" s="78"/>
      <c r="I66" s="109"/>
      <c r="J66" s="61"/>
      <c r="M66" s="76"/>
    </row>
    <row r="67" spans="1:13">
      <c r="A67" s="91"/>
      <c r="B67" s="78"/>
      <c r="C67" s="78"/>
      <c r="D67" s="92"/>
      <c r="E67" s="78"/>
      <c r="F67" s="93"/>
      <c r="G67" s="78"/>
      <c r="H67" s="94"/>
      <c r="I67" s="109"/>
      <c r="J67" s="61"/>
      <c r="M67" s="76"/>
    </row>
    <row r="68" spans="1:13">
      <c r="A68" s="91"/>
      <c r="B68" s="78"/>
      <c r="C68" s="78"/>
      <c r="D68" s="92"/>
      <c r="E68" s="78"/>
      <c r="F68" s="93"/>
      <c r="G68" s="78"/>
      <c r="I68" s="109"/>
      <c r="J68" s="61"/>
      <c r="M68" s="76"/>
    </row>
    <row r="69" spans="1:13">
      <c r="A69" s="91"/>
      <c r="B69" s="78"/>
      <c r="C69" s="78"/>
      <c r="D69" s="92"/>
      <c r="E69" s="78"/>
      <c r="F69" s="93"/>
      <c r="G69" s="93"/>
      <c r="I69" s="109"/>
      <c r="J69" s="78"/>
      <c r="M69" s="76"/>
    </row>
    <row r="70" spans="1:13">
      <c r="A70" s="91"/>
      <c r="B70" s="78"/>
      <c r="C70" s="78"/>
      <c r="D70" s="92"/>
      <c r="E70" s="78"/>
      <c r="F70" s="93"/>
      <c r="G70" s="78"/>
      <c r="I70" s="109"/>
      <c r="J70" s="61"/>
      <c r="M70" s="76"/>
    </row>
    <row r="71" spans="1:13">
      <c r="A71" s="91"/>
      <c r="B71" s="78"/>
      <c r="C71" s="78"/>
      <c r="D71" s="92"/>
      <c r="E71" s="78"/>
      <c r="F71" s="93"/>
    </row>
  </sheetData>
  <phoneticPr fontId="10"/>
  <hyperlinks>
    <hyperlink ref="I34" r:id="rId1" xr:uid="{43E368FC-034C-421B-9CD7-85D0C2DA231B}"/>
    <hyperlink ref="I59" r:id="rId2" xr:uid="{B0F68F58-6D77-4330-B61D-0D12B11E681D}"/>
    <hyperlink ref="I42" r:id="rId3" xr:uid="{9CFC158C-3B6D-4593-A0FE-1712EFE89C1B}"/>
    <hyperlink ref="I28" r:id="rId4" xr:uid="{DECE04F4-7CDC-4C4F-B78E-34C476AC274D}"/>
    <hyperlink ref="I29" r:id="rId5" xr:uid="{30C93254-D7B7-44E6-BDE0-A702F7B2EB97}"/>
    <hyperlink ref="I13" r:id="rId6" xr:uid="{A54EE024-8C15-48D2-B550-43B902E6434E}"/>
    <hyperlink ref="I5" r:id="rId7" xr:uid="{DBA1BEED-36E0-4E7B-B260-3DE30C932281}"/>
    <hyperlink ref="I26" r:id="rId8" xr:uid="{3C6609EE-3FE0-4644-9120-DA9AEFC30869}"/>
    <hyperlink ref="I48" r:id="rId9" xr:uid="{538AB332-7AF2-4F39-BDCB-77734DE916C8}"/>
    <hyperlink ref="I9" r:id="rId10" xr:uid="{5BAA5D91-4950-4009-8614-4E2BA5CC2874}"/>
    <hyperlink ref="I27" r:id="rId11" xr:uid="{F17F0E81-C041-4C60-A362-B5AAB9063C23}"/>
    <hyperlink ref="I10" r:id="rId12" xr:uid="{E04B5405-4A98-4025-B559-81717A63D848}"/>
    <hyperlink ref="I7" r:id="rId13" xr:uid="{7CF2E675-CB3E-457E-804B-8DF689B7C849}"/>
    <hyperlink ref="I25" r:id="rId14" display="rxv7vbiwggm36dr7i2mn@docomo.ne.jp" xr:uid="{1DD6BDF2-31B0-45F1-92F4-E86B0902D344}"/>
    <hyperlink ref="I18" r:id="rId15" xr:uid="{7019B4F2-A702-4B80-A3A5-A190B586511B}"/>
    <hyperlink ref="I6" r:id="rId16" xr:uid="{122EE88C-9D62-48F6-9DD6-0DE5E79D6FEB}"/>
    <hyperlink ref="I24" r:id="rId17" xr:uid="{08D61C16-D842-4907-867E-9DE3907B1078}"/>
    <hyperlink ref="I41" r:id="rId18" display="ysaron@yk.commufa.jp" xr:uid="{8791A07F-EFB8-4DA8-87FC-5FE679463FD1}"/>
  </hyperlinks>
  <pageMargins left="0.25" right="0.25" top="0.75" bottom="0.75" header="0.3" footer="0.3"/>
  <pageSetup paperSize="9" scale="78" orientation="portrait" horizontalDpi="4294967293" verticalDpi="1200" r:id="rId1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37"/>
  <sheetViews>
    <sheetView tabSelected="1" workbookViewId="0">
      <selection activeCell="V15" sqref="V15"/>
    </sheetView>
  </sheetViews>
  <sheetFormatPr defaultColWidth="9" defaultRowHeight="22.5" customHeight="1"/>
  <cols>
    <col min="1" max="1" width="12.44140625" style="123" customWidth="1"/>
    <col min="2" max="2" width="5.44140625" style="123" customWidth="1"/>
    <col min="3" max="3" width="10.44140625" style="123" customWidth="1"/>
    <col min="4" max="4" width="5.44140625" style="123" customWidth="1"/>
    <col min="5" max="5" width="10.44140625" style="123" customWidth="1"/>
    <col min="6" max="6" width="9.44140625" style="123" customWidth="1"/>
    <col min="7" max="7" width="6.44140625" style="123" customWidth="1"/>
    <col min="8" max="8" width="12.109375" style="123" customWidth="1"/>
    <col min="9" max="16384" width="9" style="123"/>
  </cols>
  <sheetData>
    <row r="1" spans="1:9" ht="22.5" customHeight="1">
      <c r="A1" s="324" t="s">
        <v>278</v>
      </c>
      <c r="B1" s="325"/>
      <c r="C1" s="325"/>
      <c r="D1" s="325"/>
      <c r="E1" s="325"/>
      <c r="F1" s="326"/>
      <c r="G1" s="121" t="s">
        <v>279</v>
      </c>
      <c r="H1" s="122" t="s">
        <v>596</v>
      </c>
    </row>
    <row r="2" spans="1:9" ht="22.5" customHeight="1">
      <c r="A2" s="336" t="s">
        <v>311</v>
      </c>
      <c r="B2" s="338" t="s">
        <v>544</v>
      </c>
      <c r="C2" s="339" t="s">
        <v>9</v>
      </c>
      <c r="D2" s="339" t="s">
        <v>9</v>
      </c>
      <c r="E2" s="339" t="s">
        <v>9</v>
      </c>
      <c r="F2" s="340" t="s">
        <v>597</v>
      </c>
      <c r="G2" s="327" t="s">
        <v>280</v>
      </c>
      <c r="H2" s="329" t="s">
        <v>545</v>
      </c>
    </row>
    <row r="3" spans="1:9" ht="22.5" customHeight="1">
      <c r="A3" s="337"/>
      <c r="B3" s="341" t="s">
        <v>9</v>
      </c>
      <c r="C3" s="342" t="s">
        <v>544</v>
      </c>
      <c r="D3" s="342" t="s">
        <v>9</v>
      </c>
      <c r="E3" s="342" t="s">
        <v>9</v>
      </c>
      <c r="F3" s="343" t="s">
        <v>9</v>
      </c>
      <c r="G3" s="328"/>
      <c r="H3" s="330"/>
    </row>
    <row r="4" spans="1:9" ht="22.5" customHeight="1">
      <c r="A4" s="124" t="s">
        <v>281</v>
      </c>
      <c r="B4" s="347" t="s">
        <v>598</v>
      </c>
      <c r="C4" s="348"/>
      <c r="D4" s="349"/>
      <c r="E4" s="183" t="s">
        <v>542</v>
      </c>
      <c r="F4" s="347" t="s">
        <v>599</v>
      </c>
      <c r="G4" s="348"/>
      <c r="H4" s="348"/>
      <c r="I4" s="178"/>
    </row>
    <row r="5" spans="1:9" ht="22.5" customHeight="1">
      <c r="A5" s="124" t="s">
        <v>312</v>
      </c>
      <c r="B5" s="344" t="s">
        <v>600</v>
      </c>
      <c r="C5" s="345"/>
      <c r="D5" s="345"/>
      <c r="E5" s="345"/>
      <c r="F5" s="346"/>
      <c r="G5" s="125" t="s">
        <v>282</v>
      </c>
      <c r="H5" s="126" t="s">
        <v>590</v>
      </c>
    </row>
    <row r="6" spans="1:9" ht="18" customHeight="1">
      <c r="A6" s="331" t="s">
        <v>283</v>
      </c>
      <c r="B6" s="125" t="s">
        <v>284</v>
      </c>
      <c r="C6" s="127" t="s">
        <v>596</v>
      </c>
      <c r="D6" s="125" t="s">
        <v>285</v>
      </c>
      <c r="E6" s="127" t="s">
        <v>601</v>
      </c>
      <c r="F6" s="365" t="s">
        <v>602</v>
      </c>
      <c r="G6" s="366"/>
      <c r="H6" s="128" t="s">
        <v>603</v>
      </c>
    </row>
    <row r="7" spans="1:9" ht="18" customHeight="1">
      <c r="A7" s="332"/>
      <c r="B7" s="334" t="s">
        <v>604</v>
      </c>
      <c r="C7" s="335"/>
      <c r="D7" s="334" t="s">
        <v>605</v>
      </c>
      <c r="E7" s="335"/>
      <c r="F7" s="367"/>
      <c r="G7" s="366"/>
      <c r="H7" s="129"/>
    </row>
    <row r="8" spans="1:9" ht="18" customHeight="1">
      <c r="A8" s="333"/>
      <c r="B8" s="334"/>
      <c r="C8" s="335"/>
      <c r="D8" s="334"/>
      <c r="E8" s="335"/>
      <c r="F8" s="334"/>
      <c r="G8" s="335"/>
      <c r="H8" s="130"/>
    </row>
    <row r="9" spans="1:9" ht="22.5" customHeight="1">
      <c r="A9" s="362" t="s">
        <v>286</v>
      </c>
      <c r="B9" s="363"/>
      <c r="C9" s="363"/>
      <c r="D9" s="363"/>
      <c r="E9" s="363"/>
      <c r="F9" s="363"/>
      <c r="G9" s="363"/>
      <c r="H9" s="364"/>
    </row>
    <row r="10" spans="1:9" ht="18" customHeight="1">
      <c r="A10" s="350" t="s">
        <v>594</v>
      </c>
      <c r="B10" s="368"/>
      <c r="C10" s="368"/>
      <c r="D10" s="368"/>
      <c r="E10" s="368"/>
      <c r="F10" s="368"/>
      <c r="G10" s="368"/>
      <c r="H10" s="369"/>
    </row>
    <row r="11" spans="1:9" ht="18" customHeight="1">
      <c r="A11" s="370"/>
      <c r="B11" s="371"/>
      <c r="C11" s="371"/>
      <c r="D11" s="371"/>
      <c r="E11" s="371"/>
      <c r="F11" s="371"/>
      <c r="G11" s="371"/>
      <c r="H11" s="372"/>
    </row>
    <row r="12" spans="1:9" ht="18" customHeight="1">
      <c r="A12" s="373"/>
      <c r="B12" s="374"/>
      <c r="C12" s="374"/>
      <c r="D12" s="374"/>
      <c r="E12" s="374"/>
      <c r="F12" s="374"/>
      <c r="G12" s="374"/>
      <c r="H12" s="375"/>
    </row>
    <row r="13" spans="1:9" ht="22.5" customHeight="1">
      <c r="A13" s="359" t="s">
        <v>383</v>
      </c>
      <c r="B13" s="360"/>
      <c r="C13" s="360"/>
      <c r="D13" s="360"/>
      <c r="E13" s="360"/>
      <c r="F13" s="360"/>
      <c r="G13" s="360"/>
      <c r="H13" s="361"/>
    </row>
    <row r="14" spans="1:9" ht="18" customHeight="1">
      <c r="A14" s="350" t="s">
        <v>595</v>
      </c>
      <c r="B14" s="351"/>
      <c r="C14" s="351"/>
      <c r="D14" s="351"/>
      <c r="E14" s="351"/>
      <c r="F14" s="351"/>
      <c r="G14" s="351"/>
      <c r="H14" s="352"/>
    </row>
    <row r="15" spans="1:9" ht="18" customHeight="1">
      <c r="A15" s="353"/>
      <c r="B15" s="354"/>
      <c r="C15" s="354"/>
      <c r="D15" s="354"/>
      <c r="E15" s="354"/>
      <c r="F15" s="354"/>
      <c r="G15" s="354"/>
      <c r="H15" s="355"/>
    </row>
    <row r="16" spans="1:9" ht="18" customHeight="1">
      <c r="A16" s="353"/>
      <c r="B16" s="354"/>
      <c r="C16" s="354"/>
      <c r="D16" s="354"/>
      <c r="E16" s="354"/>
      <c r="F16" s="354"/>
      <c r="G16" s="354"/>
      <c r="H16" s="355"/>
    </row>
    <row r="17" spans="1:8" ht="18" customHeight="1">
      <c r="A17" s="353"/>
      <c r="B17" s="354"/>
      <c r="C17" s="354"/>
      <c r="D17" s="354"/>
      <c r="E17" s="354"/>
      <c r="F17" s="354"/>
      <c r="G17" s="354"/>
      <c r="H17" s="355"/>
    </row>
    <row r="18" spans="1:8" ht="18" customHeight="1">
      <c r="A18" s="353"/>
      <c r="B18" s="354"/>
      <c r="C18" s="354"/>
      <c r="D18" s="354"/>
      <c r="E18" s="354"/>
      <c r="F18" s="354"/>
      <c r="G18" s="354"/>
      <c r="H18" s="355"/>
    </row>
    <row r="19" spans="1:8" ht="18" customHeight="1">
      <c r="A19" s="353"/>
      <c r="B19" s="354"/>
      <c r="C19" s="354"/>
      <c r="D19" s="354"/>
      <c r="E19" s="354"/>
      <c r="F19" s="354"/>
      <c r="G19" s="354"/>
      <c r="H19" s="355"/>
    </row>
    <row r="20" spans="1:8" ht="18" customHeight="1">
      <c r="A20" s="353"/>
      <c r="B20" s="354"/>
      <c r="C20" s="354"/>
      <c r="D20" s="354"/>
      <c r="E20" s="354"/>
      <c r="F20" s="354"/>
      <c r="G20" s="354"/>
      <c r="H20" s="355"/>
    </row>
    <row r="21" spans="1:8" ht="18" customHeight="1">
      <c r="A21" s="353"/>
      <c r="B21" s="354"/>
      <c r="C21" s="354"/>
      <c r="D21" s="354"/>
      <c r="E21" s="354"/>
      <c r="F21" s="354"/>
      <c r="G21" s="354"/>
      <c r="H21" s="355"/>
    </row>
    <row r="22" spans="1:8" ht="18" customHeight="1">
      <c r="A22" s="353"/>
      <c r="B22" s="354"/>
      <c r="C22" s="354"/>
      <c r="D22" s="354"/>
      <c r="E22" s="354"/>
      <c r="F22" s="354"/>
      <c r="G22" s="354"/>
      <c r="H22" s="355"/>
    </row>
    <row r="23" spans="1:8" ht="18" customHeight="1">
      <c r="A23" s="353"/>
      <c r="B23" s="354"/>
      <c r="C23" s="354"/>
      <c r="D23" s="354"/>
      <c r="E23" s="354"/>
      <c r="F23" s="354"/>
      <c r="G23" s="354"/>
      <c r="H23" s="355"/>
    </row>
    <row r="24" spans="1:8" ht="22.5" customHeight="1">
      <c r="A24" s="353"/>
      <c r="B24" s="354"/>
      <c r="C24" s="354"/>
      <c r="D24" s="354"/>
      <c r="E24" s="354"/>
      <c r="F24" s="354"/>
      <c r="G24" s="354"/>
      <c r="H24" s="355"/>
    </row>
    <row r="25" spans="1:8" ht="18" customHeight="1">
      <c r="A25" s="353"/>
      <c r="B25" s="354"/>
      <c r="C25" s="354"/>
      <c r="D25" s="354"/>
      <c r="E25" s="354"/>
      <c r="F25" s="354"/>
      <c r="G25" s="354"/>
      <c r="H25" s="355"/>
    </row>
    <row r="26" spans="1:8" ht="18" customHeight="1">
      <c r="A26" s="353"/>
      <c r="B26" s="354"/>
      <c r="C26" s="354"/>
      <c r="D26" s="354"/>
      <c r="E26" s="354"/>
      <c r="F26" s="354"/>
      <c r="G26" s="354"/>
      <c r="H26" s="355"/>
    </row>
    <row r="27" spans="1:8" ht="18" customHeight="1">
      <c r="A27" s="353"/>
      <c r="B27" s="354"/>
      <c r="C27" s="354"/>
      <c r="D27" s="354"/>
      <c r="E27" s="354"/>
      <c r="F27" s="354"/>
      <c r="G27" s="354"/>
      <c r="H27" s="355"/>
    </row>
    <row r="28" spans="1:8" ht="18" customHeight="1">
      <c r="A28" s="353"/>
      <c r="B28" s="354"/>
      <c r="C28" s="354"/>
      <c r="D28" s="354"/>
      <c r="E28" s="354"/>
      <c r="F28" s="354"/>
      <c r="G28" s="354"/>
      <c r="H28" s="355"/>
    </row>
    <row r="29" spans="1:8" ht="18" customHeight="1">
      <c r="A29" s="356"/>
      <c r="B29" s="357"/>
      <c r="C29" s="357"/>
      <c r="D29" s="357"/>
      <c r="E29" s="357"/>
      <c r="F29" s="357"/>
      <c r="G29" s="357"/>
      <c r="H29" s="358"/>
    </row>
    <row r="30" spans="1:8" ht="18" customHeight="1">
      <c r="A30" s="379" t="s">
        <v>427</v>
      </c>
      <c r="B30" s="380"/>
      <c r="C30" s="380"/>
      <c r="D30" s="380"/>
      <c r="E30" s="380"/>
      <c r="F30" s="380"/>
      <c r="G30" s="380"/>
      <c r="H30" s="381"/>
    </row>
    <row r="31" spans="1:8" ht="18" customHeight="1">
      <c r="A31" s="388" t="s">
        <v>593</v>
      </c>
      <c r="B31" s="389"/>
      <c r="C31" s="389"/>
      <c r="D31" s="389"/>
      <c r="E31" s="389"/>
      <c r="F31" s="389"/>
      <c r="G31" s="389"/>
      <c r="H31" s="390"/>
    </row>
    <row r="32" spans="1:8" ht="18" customHeight="1">
      <c r="A32" s="391"/>
      <c r="B32" s="392"/>
      <c r="C32" s="392"/>
      <c r="D32" s="392"/>
      <c r="E32" s="392"/>
      <c r="F32" s="392"/>
      <c r="G32" s="392"/>
      <c r="H32" s="393"/>
    </row>
    <row r="33" spans="1:8" ht="18" customHeight="1">
      <c r="A33" s="394"/>
      <c r="B33" s="395"/>
      <c r="C33" s="395"/>
      <c r="D33" s="395"/>
      <c r="E33" s="395"/>
      <c r="F33" s="395"/>
      <c r="G33" s="395"/>
      <c r="H33" s="396"/>
    </row>
    <row r="34" spans="1:8" ht="22.5" customHeight="1">
      <c r="A34" s="379" t="s">
        <v>287</v>
      </c>
      <c r="B34" s="380"/>
      <c r="C34" s="380"/>
      <c r="D34" s="380"/>
      <c r="E34" s="380"/>
      <c r="F34" s="380"/>
      <c r="G34" s="380"/>
      <c r="H34" s="381"/>
    </row>
    <row r="35" spans="1:8" ht="22.5" customHeight="1">
      <c r="A35" s="382" t="s">
        <v>591</v>
      </c>
      <c r="B35" s="383"/>
      <c r="C35" s="383"/>
      <c r="D35" s="383"/>
      <c r="E35" s="383"/>
      <c r="F35" s="383"/>
      <c r="G35" s="383"/>
      <c r="H35" s="384"/>
    </row>
    <row r="36" spans="1:8" ht="22.5" customHeight="1">
      <c r="A36" s="385" t="s">
        <v>288</v>
      </c>
      <c r="B36" s="386"/>
      <c r="C36" s="386"/>
      <c r="D36" s="386"/>
      <c r="E36" s="386"/>
      <c r="F36" s="386"/>
      <c r="G36" s="386"/>
      <c r="H36" s="387"/>
    </row>
    <row r="37" spans="1:8" ht="22.5" customHeight="1" thickBot="1">
      <c r="A37" s="376" t="s">
        <v>592</v>
      </c>
      <c r="B37" s="377"/>
      <c r="C37" s="377"/>
      <c r="D37" s="377"/>
      <c r="E37" s="377"/>
      <c r="F37" s="377"/>
      <c r="G37" s="377"/>
      <c r="H37" s="378"/>
    </row>
  </sheetData>
  <mergeCells count="26">
    <mergeCell ref="A37:H37"/>
    <mergeCell ref="A34:H34"/>
    <mergeCell ref="A35:H35"/>
    <mergeCell ref="A36:H36"/>
    <mergeCell ref="A30:H30"/>
    <mergeCell ref="A31:H33"/>
    <mergeCell ref="A14:H29"/>
    <mergeCell ref="A13:H13"/>
    <mergeCell ref="A9:H9"/>
    <mergeCell ref="F6:G6"/>
    <mergeCell ref="F7:G7"/>
    <mergeCell ref="A10:H12"/>
    <mergeCell ref="A1:F1"/>
    <mergeCell ref="G2:G3"/>
    <mergeCell ref="H2:H3"/>
    <mergeCell ref="A6:A8"/>
    <mergeCell ref="B7:C7"/>
    <mergeCell ref="D7:E7"/>
    <mergeCell ref="B8:C8"/>
    <mergeCell ref="D8:E8"/>
    <mergeCell ref="F8:G8"/>
    <mergeCell ref="A2:A3"/>
    <mergeCell ref="B2:F3"/>
    <mergeCell ref="B5:F5"/>
    <mergeCell ref="B4:D4"/>
    <mergeCell ref="F4:H4"/>
  </mergeCells>
  <phoneticPr fontId="10"/>
  <pageMargins left="0.78740157480314965" right="0.78740157480314965" top="0.78740157480314965" bottom="0.59055118110236227" header="0" footer="0"/>
  <pageSetup paperSize="13" scale="9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2"/>
  <sheetViews>
    <sheetView topLeftCell="A7" workbookViewId="0">
      <selection activeCell="K12" sqref="K12"/>
    </sheetView>
  </sheetViews>
  <sheetFormatPr defaultColWidth="9" defaultRowHeight="13.2"/>
  <cols>
    <col min="1" max="1" width="4.77734375" customWidth="1"/>
    <col min="2" max="2" width="10.109375" bestFit="1" customWidth="1"/>
    <col min="3" max="3" width="5.21875" customWidth="1"/>
    <col min="4" max="4" width="5.109375" bestFit="1" customWidth="1"/>
    <col min="5" max="5" width="25.44140625" customWidth="1"/>
    <col min="6" max="6" width="23.77734375" customWidth="1"/>
    <col min="7" max="7" width="4.44140625" bestFit="1" customWidth="1"/>
    <col min="8" max="8" width="26.44140625" customWidth="1"/>
  </cols>
  <sheetData>
    <row r="1" spans="1:8" ht="14.4">
      <c r="A1" s="65" t="s">
        <v>289</v>
      </c>
      <c r="C1" s="64"/>
      <c r="D1" s="151" t="s">
        <v>290</v>
      </c>
      <c r="H1" s="106" t="s">
        <v>396</v>
      </c>
    </row>
    <row r="2" spans="1:8" ht="32.25" customHeight="1">
      <c r="A2" s="85" t="s">
        <v>291</v>
      </c>
      <c r="B2" s="77" t="s">
        <v>169</v>
      </c>
      <c r="C2" s="80" t="s">
        <v>171</v>
      </c>
      <c r="D2" s="85" t="s">
        <v>172</v>
      </c>
      <c r="E2" s="77" t="s">
        <v>292</v>
      </c>
      <c r="F2" s="77" t="s">
        <v>174</v>
      </c>
      <c r="G2" s="85" t="s">
        <v>175</v>
      </c>
      <c r="H2" s="77" t="s">
        <v>176</v>
      </c>
    </row>
    <row r="3" spans="1:8" ht="36" customHeight="1">
      <c r="A3" s="80">
        <v>1</v>
      </c>
      <c r="B3" s="79" t="s">
        <v>320</v>
      </c>
      <c r="C3" s="80">
        <f ca="1">IF($B3="","",VLOOKUP($B3,会員名簿!$B$5:$I$999,3,FALSE))</f>
        <v>59</v>
      </c>
      <c r="D3" s="80" t="str">
        <f>IF($B3="","",VLOOKUP($B3,会員名簿!$B$5:$I$999,4,FALSE))</f>
        <v>O</v>
      </c>
      <c r="E3" s="77" t="str">
        <f>IF($B3="","",VLOOKUP($B3,会員名簿!$B$5:$I$999,5,FALSE))</f>
        <v>瑞浪市一色町4-55-2 102号</v>
      </c>
      <c r="F3" s="77" t="str">
        <f>IF($B3="","",VLOOKUP($B3,会員名簿!$B$5:$I$999,6,FALSE))</f>
        <v>090-8149-5540 (家族携帯)
090-8573-3016</v>
      </c>
      <c r="G3" s="80">
        <f>IF($B3="","",VLOOKUP($B3,会員名簿!$B$5:$I$999,7,FALSE))</f>
        <v>5</v>
      </c>
      <c r="H3" s="77" t="str">
        <f>IF($B3="","",IF(VLOOKUP($B3,会員名簿!$B$5:$I$999,8,FALSE)="","",VLOOKUP($B3,会員名簿!$B$5:$I$999,8,FALSE)))</f>
        <v>kobee_br@yahoo.co.jp</v>
      </c>
    </row>
    <row r="4" spans="1:8" ht="36" customHeight="1">
      <c r="A4" s="80">
        <v>2</v>
      </c>
      <c r="B4" s="79" t="s">
        <v>321</v>
      </c>
      <c r="C4" s="80">
        <v>47</v>
      </c>
      <c r="D4" s="81" t="s">
        <v>397</v>
      </c>
      <c r="E4" s="150" t="s">
        <v>398</v>
      </c>
      <c r="F4" s="77" t="s">
        <v>189</v>
      </c>
      <c r="G4" s="80">
        <v>5</v>
      </c>
      <c r="H4" s="133" t="s">
        <v>190</v>
      </c>
    </row>
    <row r="5" spans="1:8" ht="36" customHeight="1">
      <c r="A5" s="80">
        <v>3</v>
      </c>
      <c r="B5" s="79" t="s">
        <v>324</v>
      </c>
      <c r="C5" s="80">
        <f ca="1">IF($B5="","",VLOOKUP($B5,会員名簿!$B$5:$I$999,3,FALSE))</f>
        <v>46</v>
      </c>
      <c r="D5" s="80" t="str">
        <f>IF($B5="","",VLOOKUP($B5,会員名簿!$B$5:$I$999,4,FALSE))</f>
        <v>B</v>
      </c>
      <c r="E5" s="77" t="str">
        <f>IF($B5="","",VLOOKUP($B5,会員名簿!$B$5:$I$999,5,FALSE))</f>
        <v>羽島市正木町曲利1177 A102</v>
      </c>
      <c r="F5" s="77" t="str">
        <f>IF($B5="","",VLOOKUP($B5,会員名簿!$B$5:$I$999,6,FALSE))</f>
        <v>058-383-3279 (家族宅)
080-5159-6157</v>
      </c>
      <c r="G5" s="80">
        <f>IF($B5="","",VLOOKUP($B5,会員名簿!$B$5:$I$999,7,FALSE))</f>
        <v>5</v>
      </c>
      <c r="H5" s="77" t="str">
        <f>IF($B5="","",IF(VLOOKUP($B5,会員名簿!$B$5:$I$999,8,FALSE)="","",VLOOKUP($B5,会員名簿!$B$5:$I$999,8,FALSE)))</f>
        <v>kotoyo3noheya@yahoo.co.jp</v>
      </c>
    </row>
    <row r="6" spans="1:8" ht="36" customHeight="1">
      <c r="A6" s="80">
        <v>4</v>
      </c>
      <c r="B6" s="79" t="s">
        <v>395</v>
      </c>
      <c r="C6" s="80">
        <v>65</v>
      </c>
      <c r="D6" s="80" t="s">
        <v>397</v>
      </c>
      <c r="E6" s="77" t="s">
        <v>399</v>
      </c>
      <c r="F6" s="77" t="s">
        <v>202</v>
      </c>
      <c r="G6" s="84">
        <v>5</v>
      </c>
      <c r="H6" s="39" t="s">
        <v>203</v>
      </c>
    </row>
    <row r="7" spans="1:8" ht="36" customHeight="1">
      <c r="A7" s="80">
        <v>5</v>
      </c>
      <c r="B7" s="77" t="s">
        <v>326</v>
      </c>
      <c r="C7" s="80">
        <f ca="1">IF($B7="","",VLOOKUP($B7,会員名簿!$B$5:$I$999,3,FALSE))</f>
        <v>71</v>
      </c>
      <c r="D7" s="80" t="str">
        <f>IF($B7="","",VLOOKUP($B7,会員名簿!$B$5:$I$999,4,FALSE))</f>
        <v>O</v>
      </c>
      <c r="E7" s="77" t="str">
        <f>IF($B7="","",VLOOKUP($B7,会員名簿!$B$5:$I$999,5,FALSE))</f>
        <v>海津市南濃町羽沢831-4</v>
      </c>
      <c r="F7" s="77" t="str">
        <f>IF($B7="","",VLOOKUP($B7,会員名簿!$B$5:$I$999,6,FALSE))</f>
        <v>0584-55-1712 (家族宅)
090-1624-8309</v>
      </c>
      <c r="G7" s="80">
        <f>IF($B7="","",VLOOKUP($B7,会員名簿!$B$5:$I$999,7,FALSE))</f>
        <v>5</v>
      </c>
      <c r="H7" s="77" t="str">
        <f>IF($B7="","",IF(VLOOKUP($B7,会員名簿!$B$5:$I$999,8,FALSE)="","",VLOOKUP($B7,会員名簿!$B$5:$I$999,8,FALSE)))</f>
        <v>k-mituaki@msc.biglobe.ne.jp</v>
      </c>
    </row>
    <row r="8" spans="1:8" ht="36" customHeight="1">
      <c r="A8" s="80">
        <v>6</v>
      </c>
      <c r="B8" s="79" t="s">
        <v>327</v>
      </c>
      <c r="C8" s="80">
        <f ca="1">IF($B8="","",VLOOKUP($B8,会員名簿!$B$5:$I$999,3,FALSE))</f>
        <v>65</v>
      </c>
      <c r="D8" s="80" t="str">
        <f>IF($B8="","",VLOOKUP($B8,会員名簿!$B$5:$I$999,4,FALSE))</f>
        <v>AB</v>
      </c>
      <c r="E8" s="77" t="str">
        <f>IF($B8="","",VLOOKUP($B8,会員名簿!$B$5:$I$999,5,FALSE))</f>
        <v>大垣市綾野5-125-167</v>
      </c>
      <c r="F8" s="77" t="str">
        <f>IF($B8="","",VLOOKUP($B8,会員名簿!$B$5:$I$999,6,FALSE))</f>
        <v>0584-92-0883 (家族宅)
080-5116-3670</v>
      </c>
      <c r="G8" s="80">
        <f>IF($B8="","",VLOOKUP($B8,会員名簿!$B$5:$I$999,7,FALSE))</f>
        <v>5</v>
      </c>
      <c r="H8" s="77" t="str">
        <f>IF($B8="","",IF(VLOOKUP($B8,会員名簿!$B$5:$I$999,8,FALSE)="","",VLOOKUP($B8,会員名簿!$B$5:$I$999,8,FALSE)))</f>
        <v>f-longyrotcr@ace.ocn.ne.jp</v>
      </c>
    </row>
    <row r="9" spans="1:8" ht="36" customHeight="1">
      <c r="A9" s="80">
        <v>7</v>
      </c>
      <c r="B9" s="79" t="s">
        <v>298</v>
      </c>
      <c r="C9" s="80">
        <f ca="1">IF($B9="","",VLOOKUP($B9,会員名簿!$B$5:$I$999,3,FALSE))</f>
        <v>60</v>
      </c>
      <c r="D9" s="80" t="str">
        <f>IF($B9="","",VLOOKUP($B9,会員名簿!$B$5:$I$999,4,FALSE))</f>
        <v>B</v>
      </c>
      <c r="E9" s="77" t="str">
        <f>IF($B9="","",VLOOKUP($B9,会員名簿!$B$5:$I$999,5,FALSE))</f>
        <v>瑞穂市稲里445-1 セザール穂積406</v>
      </c>
      <c r="F9" s="77" t="str">
        <f>IF($B9="","",VLOOKUP($B9,会員名簿!$B$5:$I$999,6,FALSE))</f>
        <v>090-1275-2508 (家族携帯)
080-9832-4068</v>
      </c>
      <c r="G9" s="80">
        <f>IF($B9="","",VLOOKUP($B9,会員名簿!$B$5:$I$999,7,FALSE))</f>
        <v>1</v>
      </c>
      <c r="H9" s="77" t="str">
        <f>IF($B9="","",IF(VLOOKUP($B9,会員名簿!$B$5:$I$999,8,FALSE)="","",VLOOKUP($B9,会員名簿!$B$5:$I$999,8,FALSE)))</f>
        <v>lagopus.mutus2000@gmail.com</v>
      </c>
    </row>
    <row r="10" spans="1:8" ht="36" customHeight="1">
      <c r="A10" s="80">
        <v>8</v>
      </c>
      <c r="B10" s="79" t="s">
        <v>330</v>
      </c>
      <c r="C10" s="80" t="e">
        <f>IF($B10="","",VLOOKUP($B10,会員名簿!$B$5:$I$999,3,FALSE))</f>
        <v>#N/A</v>
      </c>
      <c r="D10" s="80" t="e">
        <f>IF($B10="","",VLOOKUP($B10,会員名簿!$B$5:$I$999,4,FALSE))</f>
        <v>#N/A</v>
      </c>
      <c r="E10" s="77" t="e">
        <f>IF($B10="","",VLOOKUP($B10,会員名簿!$B$5:$I$999,5,FALSE))</f>
        <v>#N/A</v>
      </c>
      <c r="F10" s="77" t="e">
        <f>IF($B10="","",VLOOKUP($B10,会員名簿!$B$5:$I$999,6,FALSE))</f>
        <v>#N/A</v>
      </c>
      <c r="G10" s="80" t="e">
        <f>IF($B10="","",VLOOKUP($B10,会員名簿!$B$5:$I$999,7,FALSE))</f>
        <v>#N/A</v>
      </c>
      <c r="H10" s="77" t="e">
        <f>IF($B10="","",IF(VLOOKUP($B10,会員名簿!$B$5:$I$999,8,FALSE)="","",VLOOKUP($B10,会員名簿!$B$5:$I$999,8,FALSE)))</f>
        <v>#N/A</v>
      </c>
    </row>
    <row r="11" spans="1:8" ht="36" customHeight="1">
      <c r="A11" s="80">
        <v>9</v>
      </c>
      <c r="B11" s="79" t="s">
        <v>354</v>
      </c>
      <c r="C11" s="80">
        <f ca="1">IF($B11="","",VLOOKUP($B11,会員名簿!$B$5:$I$999,3,FALSE))</f>
        <v>68</v>
      </c>
      <c r="D11" s="80" t="str">
        <f>IF($B11="","",VLOOKUP($B11,会員名簿!$B$5:$I$999,4,FALSE))</f>
        <v>A</v>
      </c>
      <c r="E11" s="77" t="str">
        <f>IF($B11="","",VLOOKUP($B11,会員名簿!$B$5:$I$999,5,FALSE))</f>
        <v>揖斐郡池田町萩原681-3</v>
      </c>
      <c r="F11" s="77" t="str">
        <f>IF($B11="","",VLOOKUP($B11,会員名簿!$B$5:$I$999,6,FALSE))</f>
        <v>0585-45-5470 (家族宅)
090-6587-5052</v>
      </c>
      <c r="G11" s="80">
        <f>IF($B11="","",VLOOKUP($B11,会員名簿!$B$5:$I$999,7,FALSE))</f>
        <v>5</v>
      </c>
      <c r="H11" s="77" t="str">
        <f>IF($B11="","",IF(VLOOKUP($B11,会員名簿!$B$5:$I$999,8,FALSE)="","",VLOOKUP($B11,会員名簿!$B$5:$I$999,8,FALSE)))</f>
        <v>kazuto-s@ogaki-tv.ne.jp</v>
      </c>
    </row>
    <row r="12" spans="1:8" ht="36" customHeight="1">
      <c r="A12" s="80">
        <v>10</v>
      </c>
      <c r="B12" s="79" t="s">
        <v>334</v>
      </c>
      <c r="C12" s="80">
        <f ca="1">IF($B12="","",VLOOKUP($B12,会員名簿!$B$5:$I$999,3,FALSE))</f>
        <v>72</v>
      </c>
      <c r="D12" s="80" t="str">
        <f>IF($B12="","",VLOOKUP($B12,会員名簿!$B$5:$I$999,4,FALSE))</f>
        <v>B</v>
      </c>
      <c r="E12" s="77" t="str">
        <f>IF($B12="","",VLOOKUP($B12,会員名簿!$B$5:$I$999,5,FALSE))</f>
        <v>大垣市上石津町牧田3577</v>
      </c>
      <c r="F12" s="77" t="str">
        <f>IF($B12="","",VLOOKUP($B12,会員名簿!$B$5:$I$999,6,FALSE))</f>
        <v>090-5861-9106(家族宅)
090-6760-4374</v>
      </c>
      <c r="G12" s="80">
        <f>IF($B12="","",VLOOKUP($B12,会員名簿!$B$5:$I$999,7,FALSE))</f>
        <v>5</v>
      </c>
      <c r="H12" s="77" t="str">
        <f>IF($B12="","",IF(VLOOKUP($B12,会員名簿!$B$5:$I$999,8,FALSE)="","",VLOOKUP($B12,会員名簿!$B$5:$I$999,8,FALSE)))</f>
        <v>Michi.19511022@gmail.com</v>
      </c>
    </row>
    <row r="13" spans="1:8" ht="36" customHeight="1">
      <c r="A13" s="80">
        <v>11</v>
      </c>
      <c r="B13" s="79" t="s">
        <v>394</v>
      </c>
      <c r="C13" s="80">
        <v>62</v>
      </c>
      <c r="D13" s="80" t="s">
        <v>397</v>
      </c>
      <c r="E13" s="77" t="s">
        <v>400</v>
      </c>
      <c r="F13" s="77" t="s">
        <v>226</v>
      </c>
      <c r="G13" s="80">
        <v>5</v>
      </c>
      <c r="H13" s="133" t="s">
        <v>227</v>
      </c>
    </row>
    <row r="14" spans="1:8" ht="36" customHeight="1">
      <c r="A14" s="80">
        <v>12</v>
      </c>
      <c r="B14" s="77" t="s">
        <v>336</v>
      </c>
      <c r="C14" s="80">
        <f ca="1">IF($B14="","",VLOOKUP($B14,会員名簿!$B$5:$I$999,3,FALSE))</f>
        <v>70</v>
      </c>
      <c r="D14" s="80" t="str">
        <f>IF($B14="","",VLOOKUP($B14,会員名簿!$B$5:$I$999,4,FALSE))</f>
        <v>A</v>
      </c>
      <c r="E14" s="77" t="str">
        <f>IF($B14="","",VLOOKUP($B14,会員名簿!$B$5:$I$999,5,FALSE))</f>
        <v>羽島市竹鼻町狐穴554-3</v>
      </c>
      <c r="F14" s="77" t="str">
        <f>IF($B14="","",VLOOKUP($B14,会員名簿!$B$5:$I$999,6,FALSE))</f>
        <v>080-5104-7885 (家族携帯)
090-9895-0521</v>
      </c>
      <c r="G14" s="80">
        <f>IF($B14="","",VLOOKUP($B14,会員名簿!$B$5:$I$999,7,FALSE))</f>
        <v>5</v>
      </c>
      <c r="H14" s="77" t="str">
        <f>IF($B14="","",IF(VLOOKUP($B14,会員名簿!$B$5:$I$999,8,FALSE)="","",VLOOKUP($B14,会員名簿!$B$5:$I$999,8,FALSE)))</f>
        <v>pickel-715@adagio.ocn.ne.jp</v>
      </c>
    </row>
    <row r="15" spans="1:8" ht="36" customHeight="1">
      <c r="A15" s="80">
        <v>13</v>
      </c>
      <c r="B15" s="79" t="s">
        <v>337</v>
      </c>
      <c r="C15" s="80">
        <f ca="1">IF($B15="","",VLOOKUP($B15,会員名簿!$B$5:$I$999,3,FALSE))</f>
        <v>67</v>
      </c>
      <c r="D15" s="80" t="str">
        <f>IF($B15="","",VLOOKUP($B15,会員名簿!$B$5:$I$999,4,FALSE))</f>
        <v>B</v>
      </c>
      <c r="E15" s="77" t="str">
        <f>IF($B15="","",VLOOKUP($B15,会員名簿!$B$5:$I$999,5,FALSE))</f>
        <v>安八郡安八町大明神650</v>
      </c>
      <c r="F15" s="77" t="str">
        <f>IF($B15="","",VLOOKUP($B15,会員名簿!$B$5:$I$999,6,FALSE))</f>
        <v>0584-64-2582 (家族宅)
080-1612-2291 (家族携帯)</v>
      </c>
      <c r="G15" s="80">
        <f>IF($B15="","",VLOOKUP($B15,会員名簿!$B$5:$I$999,7,FALSE))</f>
        <v>5</v>
      </c>
      <c r="H15" s="77" t="str">
        <f>IF($B15="","",IF(VLOOKUP($B15,会員名簿!$B$5:$I$999,8,FALSE)="","",VLOOKUP($B15,会員名簿!$B$5:$I$999,8,FALSE)))</f>
        <v>hisachandesu6-5
@kne.biglobe.ne.jp</v>
      </c>
    </row>
    <row r="16" spans="1:8" ht="36" customHeight="1">
      <c r="A16" s="80">
        <v>14</v>
      </c>
      <c r="B16" s="79" t="s">
        <v>338</v>
      </c>
      <c r="C16" s="80">
        <f ca="1">IF($B16="","",VLOOKUP($B16,会員名簿!$B$5:$I$999,3,FALSE))</f>
        <v>67</v>
      </c>
      <c r="D16" s="80" t="str">
        <f>IF($B16="","",VLOOKUP($B16,会員名簿!$B$5:$I$999,4,FALSE))</f>
        <v>A</v>
      </c>
      <c r="E16" s="77" t="str">
        <f>IF($B16="","",VLOOKUP($B16,会員名簿!$B$5:$I$999,5,FALSE))</f>
        <v>安八郡安八町大明神650</v>
      </c>
      <c r="F16" s="77" t="str">
        <f>IF($B16="","",VLOOKUP($B16,会員名簿!$B$5:$I$999,6,FALSE))</f>
        <v>0584-64-2582 (家族宅)
090-4188-2977 (家族携帯)</v>
      </c>
      <c r="G16" s="80">
        <f>IF($B16="","",VLOOKUP($B16,会員名簿!$B$5:$I$999,7,FALSE))</f>
        <v>5</v>
      </c>
      <c r="H16" s="77" t="str">
        <f>IF($B16="","",IF(VLOOKUP($B16,会員名簿!$B$5:$I$999,8,FALSE)="","",VLOOKUP($B16,会員名簿!$B$5:$I$999,8,FALSE)))</f>
        <v>hisaaki17@hotmail.co.jp</v>
      </c>
    </row>
    <row r="17" spans="1:8" ht="36" customHeight="1">
      <c r="A17" s="80">
        <v>15</v>
      </c>
      <c r="B17" s="79" t="s">
        <v>340</v>
      </c>
      <c r="C17" s="80">
        <f ca="1">IF($B17="","",VLOOKUP($B17,会員名簿!$B$5:$I$999,3,FALSE))</f>
        <v>69</v>
      </c>
      <c r="D17" s="80" t="str">
        <f>IF($B17="","",VLOOKUP($B17,会員名簿!$B$5:$I$999,4,FALSE))</f>
        <v>A</v>
      </c>
      <c r="E17" s="77" t="str">
        <f>IF($B17="","",VLOOKUP($B17,会員名簿!$B$5:$I$999,5,FALSE))</f>
        <v>大垣市美和町1741-4</v>
      </c>
      <c r="F17" s="77" t="str">
        <f>IF($B17="","",VLOOKUP($B17,会員名簿!$B$5:$I$999,6,FALSE))</f>
        <v>0584-78-2261 (家族宅)
090-7601-1241</v>
      </c>
      <c r="G17" s="80">
        <f>IF($B17="","",VLOOKUP($B17,会員名簿!$B$5:$I$999,7,FALSE))</f>
        <v>5</v>
      </c>
      <c r="H17" s="77" t="str">
        <f>IF($B17="","",IF(VLOOKUP($B17,会員名簿!$B$5:$I$999,8,FALSE)="","",VLOOKUP($B17,会員名簿!$B$5:$I$999,8,FALSE)))</f>
        <v>chief1216@kbd.biglobe.ne.jp</v>
      </c>
    </row>
    <row r="18" spans="1:8" ht="36" customHeight="1">
      <c r="A18" s="80">
        <v>16</v>
      </c>
      <c r="B18" s="79" t="s">
        <v>393</v>
      </c>
      <c r="C18" s="80">
        <v>65</v>
      </c>
      <c r="D18" s="80" t="s">
        <v>401</v>
      </c>
      <c r="E18" s="90" t="s">
        <v>253</v>
      </c>
      <c r="F18" s="77" t="s">
        <v>254</v>
      </c>
      <c r="G18" s="84">
        <v>5</v>
      </c>
      <c r="H18" s="39" t="s">
        <v>255</v>
      </c>
    </row>
    <row r="19" spans="1:8" ht="36" customHeight="1">
      <c r="A19" s="80">
        <v>17</v>
      </c>
      <c r="B19" s="79" t="s">
        <v>313</v>
      </c>
      <c r="C19" s="80">
        <f ca="1">IF($B19="","",VLOOKUP($B19,会員名簿!$B$5:$I$999,3,FALSE))</f>
        <v>67</v>
      </c>
      <c r="D19" s="80" t="str">
        <f>IF($B19="","",VLOOKUP($B19,会員名簿!$B$5:$I$999,4,FALSE))</f>
        <v>B</v>
      </c>
      <c r="E19" s="77" t="str">
        <f>IF($B19="","",VLOOKUP($B19,会員名簿!$B$5:$I$999,5,FALSE))</f>
        <v>岐阜市加納安良町21</v>
      </c>
      <c r="F19" s="77" t="str">
        <f>IF($B19="","",VLOOKUP($B19,会員名簿!$B$5:$I$999,6,FALSE))</f>
        <v>058-273-7940 (家族宅)
090-1833-5083
ｺｺﾍﾘNo.：0034A0-061</v>
      </c>
      <c r="G19" s="80">
        <f>IF($B19="","",VLOOKUP($B19,会員名簿!$B$5:$I$999,7,FALSE))</f>
        <v>2</v>
      </c>
      <c r="H19" s="77" t="str">
        <f>IF($B19="","",IF(VLOOKUP($B19,会員名簿!$B$5:$I$999,8,FALSE)="","",VLOOKUP($B19,会員名簿!$B$5:$I$999,8,FALSE)))</f>
        <v>hori12@plum.plala.or.jp</v>
      </c>
    </row>
    <row r="20" spans="1:8" ht="36" customHeight="1">
      <c r="A20" s="80">
        <v>18</v>
      </c>
      <c r="B20" s="79" t="s">
        <v>357</v>
      </c>
      <c r="C20" s="80">
        <f ca="1">IF($B20="","",VLOOKUP($B20,会員名簿!$B$5:$I$999,3,FALSE))</f>
        <v>75</v>
      </c>
      <c r="D20" s="80" t="str">
        <f>IF($B20="","",VLOOKUP($B20,会員名簿!$B$5:$I$999,4,FALSE))</f>
        <v>AB</v>
      </c>
      <c r="E20" s="77" t="str">
        <f>IF($B20="","",VLOOKUP($B20,会員名簿!$B$5:$I$999,5,FALSE))</f>
        <v>揖斐郡池田町藤代801番地</v>
      </c>
      <c r="F20" s="77" t="str">
        <f>IF($B20="","",VLOOKUP($B20,会員名簿!$B$5:$I$999,6,FALSE))</f>
        <v>0585-45-5715 (家族宅)
080-3282-6512</v>
      </c>
      <c r="G20" s="80">
        <f>IF($B20="","",VLOOKUP($B20,会員名簿!$B$5:$I$999,7,FALSE))</f>
        <v>1</v>
      </c>
      <c r="H20" s="77" t="str">
        <f>IF($B20="","",IF(VLOOKUP($B20,会員名簿!$B$5:$I$999,8,FALSE)="","",VLOOKUP($B20,会員名簿!$B$5:$I$999,8,FALSE)))</f>
        <v>yoshimori@ogaki-tv.ne.jp</v>
      </c>
    </row>
    <row r="21" spans="1:8" ht="36" customHeight="1">
      <c r="A21" s="80">
        <v>19</v>
      </c>
      <c r="B21" s="79" t="s">
        <v>349</v>
      </c>
      <c r="C21" s="80">
        <f ca="1">IF($B21="","",VLOOKUP($B21,会員名簿!$B$5:$I$999,3,FALSE))</f>
        <v>66</v>
      </c>
      <c r="D21" s="80" t="str">
        <f>IF($B21="","",VLOOKUP($B21,会員名簿!$B$5:$I$999,4,FALSE))</f>
        <v>A</v>
      </c>
      <c r="E21" s="77" t="str">
        <f>IF($B21="","",VLOOKUP($B21,会員名簿!$B$5:$I$999,5,FALSE))</f>
        <v>安八郡安八町森部590-1</v>
      </c>
      <c r="F21" s="77" t="str">
        <f>IF($B21="","",VLOOKUP($B21,会員名簿!$B$5:$I$999,6,FALSE))</f>
        <v xml:space="preserve">0584-64-6015 (家族宅)
090-1291-3171 </v>
      </c>
      <c r="G21" s="80">
        <f>IF($B21="","",VLOOKUP($B21,会員名簿!$B$5:$I$999,7,FALSE))</f>
        <v>5</v>
      </c>
      <c r="H21" s="77" t="str">
        <f>IF($B21="","",IF(VLOOKUP($B21,会員名簿!$B$5:$I$999,8,FALSE)="","",VLOOKUP($B21,会員名簿!$B$5:$I$999,8,FALSE)))</f>
        <v>yamakita.taeko@jade.plala.or.jp</v>
      </c>
    </row>
    <row r="22" spans="1:8" ht="36" customHeight="1">
      <c r="A22" s="80">
        <v>20</v>
      </c>
      <c r="B22" s="79" t="s">
        <v>350</v>
      </c>
      <c r="C22" s="80">
        <f ca="1">IF($B22="","",VLOOKUP($B22,会員名簿!$B$5:$I$999,3,FALSE))</f>
        <v>65</v>
      </c>
      <c r="D22" s="80" t="str">
        <f>IF($B22="","",VLOOKUP($B22,会員名簿!$B$5:$I$999,4,FALSE))</f>
        <v>A</v>
      </c>
      <c r="E22" s="77" t="str">
        <f>IF($B22="","",VLOOKUP($B22,会員名簿!$B$5:$I$999,5,FALSE))</f>
        <v>安八郡安八町森部2545</v>
      </c>
      <c r="F22" s="77" t="str">
        <f>IF($B22="","",VLOOKUP($B22,会員名簿!$B$5:$I$999,6,FALSE))</f>
        <v>0584-64-2551 (家族宅)
080-3313-3737　　　</v>
      </c>
      <c r="G22" s="80">
        <f>IF($B22="","",VLOOKUP($B22,会員名簿!$B$5:$I$999,7,FALSE))</f>
        <v>5</v>
      </c>
      <c r="H22" s="77" t="str">
        <f>IF($B22="","",IF(VLOOKUP($B22,会員名簿!$B$5:$I$999,8,FALSE)="","",VLOOKUP($B22,会員名簿!$B$5:$I$999,8,FALSE)))</f>
        <v>mikogota@yahoo.co.jp</v>
      </c>
    </row>
  </sheetData>
  <phoneticPr fontId="10"/>
  <hyperlinks>
    <hyperlink ref="H4" r:id="rId1" xr:uid="{B73EF438-AAB8-43FE-BE46-26B967056884}"/>
    <hyperlink ref="H13" r:id="rId2" xr:uid="{5DC21FF6-3B0F-46D3-986D-5DEA46436F5E}"/>
  </hyperlinks>
  <pageMargins left="0" right="0" top="1.1811023622047245" bottom="0" header="0.31496062992125984" footer="0.31496062992125984"/>
  <pageSetup paperSize="9" scale="75" orientation="portrait" horizontalDpi="4294967293"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
  <sheetViews>
    <sheetView workbookViewId="0">
      <selection activeCell="H8" sqref="H8"/>
    </sheetView>
  </sheetViews>
  <sheetFormatPr defaultColWidth="9" defaultRowHeight="13.2"/>
  <cols>
    <col min="1" max="1" width="4.77734375" customWidth="1"/>
    <col min="2" max="2" width="10.109375" bestFit="1" customWidth="1"/>
    <col min="3" max="3" width="5.21875" customWidth="1"/>
    <col min="4" max="4" width="5.109375" bestFit="1" customWidth="1"/>
    <col min="5" max="5" width="25.44140625" customWidth="1"/>
    <col min="6" max="6" width="23.77734375" customWidth="1"/>
    <col min="7" max="7" width="4.44140625" bestFit="1" customWidth="1"/>
    <col min="8" max="8" width="25.44140625" bestFit="1" customWidth="1"/>
  </cols>
  <sheetData>
    <row r="1" spans="1:8" ht="15" thickBot="1">
      <c r="A1" s="65" t="s">
        <v>293</v>
      </c>
      <c r="C1" s="107"/>
      <c r="D1" s="108" t="s">
        <v>290</v>
      </c>
      <c r="H1" s="106" t="s">
        <v>396</v>
      </c>
    </row>
    <row r="2" spans="1:8" ht="32.25" customHeight="1">
      <c r="A2" s="145" t="s">
        <v>291</v>
      </c>
      <c r="B2" s="146" t="s">
        <v>169</v>
      </c>
      <c r="C2" s="113" t="s">
        <v>171</v>
      </c>
      <c r="D2" s="147" t="s">
        <v>172</v>
      </c>
      <c r="E2" s="146" t="s">
        <v>292</v>
      </c>
      <c r="F2" s="146" t="s">
        <v>174</v>
      </c>
      <c r="G2" s="147" t="s">
        <v>175</v>
      </c>
      <c r="H2" s="148" t="s">
        <v>176</v>
      </c>
    </row>
    <row r="3" spans="1:8" ht="36" customHeight="1">
      <c r="A3" s="80">
        <v>1</v>
      </c>
      <c r="B3" s="79" t="s">
        <v>320</v>
      </c>
      <c r="C3" s="80">
        <f ca="1">IF($B3="","",VLOOKUP($B3,会員名簿!$B$5:$I$999,3,FALSE))</f>
        <v>59</v>
      </c>
      <c r="D3" s="80" t="str">
        <f>IF($B3="","",VLOOKUP($B3,会員名簿!$B$5:$I$999,4,FALSE))</f>
        <v>O</v>
      </c>
      <c r="E3" s="77" t="str">
        <f>IF($B3="","",VLOOKUP($B3,会員名簿!$B$5:$I$999,5,FALSE))</f>
        <v>瑞浪市一色町4-55-2 102号</v>
      </c>
      <c r="F3" s="77" t="str">
        <f>IF($B3="","",VLOOKUP($B3,会員名簿!$B$5:$I$999,6,FALSE))</f>
        <v>090-8149-5540 (家族携帯)
090-8573-3016</v>
      </c>
      <c r="G3" s="80">
        <f>IF($B3="","",VLOOKUP($B3,会員名簿!$B$5:$I$999,7,FALSE))</f>
        <v>5</v>
      </c>
      <c r="H3" s="77" t="str">
        <f>IF($B3="","",IF(VLOOKUP($B3,会員名簿!$B$5:$I$999,8,FALSE)="","",VLOOKUP($B3,会員名簿!$B$5:$I$999,8,FALSE)))</f>
        <v>kobee_br@yahoo.co.jp</v>
      </c>
    </row>
    <row r="4" spans="1:8" ht="36" customHeight="1">
      <c r="A4" s="80">
        <v>2</v>
      </c>
      <c r="B4" s="77" t="s">
        <v>326</v>
      </c>
      <c r="C4" s="80">
        <f ca="1">IF($B4="","",VLOOKUP($B4,会員名簿!$B$5:$I$999,3,FALSE))</f>
        <v>71</v>
      </c>
      <c r="D4" s="80" t="str">
        <f>IF($B4="","",VLOOKUP($B4,会員名簿!$B$5:$I$999,4,FALSE))</f>
        <v>O</v>
      </c>
      <c r="E4" s="77" t="str">
        <f>IF($B4="","",VLOOKUP($B4,会員名簿!$B$5:$I$999,5,FALSE))</f>
        <v>海津市南濃町羽沢831-4</v>
      </c>
      <c r="F4" s="77" t="str">
        <f>IF($B4="","",VLOOKUP($B4,会員名簿!$B$5:$I$999,6,FALSE))</f>
        <v>0584-55-1712 (家族宅)
090-1624-8309</v>
      </c>
      <c r="G4" s="80">
        <f>IF($B4="","",VLOOKUP($B4,会員名簿!$B$5:$I$999,7,FALSE))</f>
        <v>5</v>
      </c>
      <c r="H4" s="77" t="str">
        <f>IF($B4="","",IF(VLOOKUP($B4,会員名簿!$B$5:$I$999,8,FALSE)="","",VLOOKUP($B4,会員名簿!$B$5:$I$999,8,FALSE)))</f>
        <v>k-mituaki@msc.biglobe.ne.jp</v>
      </c>
    </row>
    <row r="5" spans="1:8" ht="36" customHeight="1">
      <c r="A5" s="80">
        <v>3</v>
      </c>
      <c r="B5" s="77" t="s">
        <v>355</v>
      </c>
      <c r="C5" s="80">
        <f ca="1">IF($B5="","",VLOOKUP($B5,会員名簿!$B$5:$I$999,3,FALSE))</f>
        <v>65</v>
      </c>
      <c r="D5" s="80" t="str">
        <f>IF($B5="","",VLOOKUP($B5,会員名簿!$B$5:$I$999,4,FALSE))</f>
        <v>AB</v>
      </c>
      <c r="E5" s="77" t="str">
        <f>IF($B5="","",VLOOKUP($B5,会員名簿!$B$5:$I$999,5,FALSE))</f>
        <v>大垣市綾野5-125-167</v>
      </c>
      <c r="F5" s="77" t="str">
        <f>IF($B5="","",VLOOKUP($B5,会員名簿!$B$5:$I$999,6,FALSE))</f>
        <v>0584-92-0883 (家族宅)
080-5116-3670</v>
      </c>
      <c r="G5" s="80">
        <f>IF($B5="","",VLOOKUP($B5,会員名簿!$B$5:$I$999,7,FALSE))</f>
        <v>5</v>
      </c>
      <c r="H5" s="77" t="str">
        <f>IF($B5="","",IF(VLOOKUP($B5,会員名簿!$B$5:$I$999,8,FALSE)="","",VLOOKUP($B5,会員名簿!$B$5:$I$999,8,FALSE)))</f>
        <v>f-longyrotcr@ace.ocn.ne.jp</v>
      </c>
    </row>
    <row r="6" spans="1:8" ht="36" customHeight="1">
      <c r="A6" s="80">
        <v>5</v>
      </c>
      <c r="B6" s="79" t="s">
        <v>314</v>
      </c>
      <c r="C6" s="80">
        <f ca="1">IF($B6="","",VLOOKUP($B6,会員名簿!$B$5:$I$999,3,FALSE))</f>
        <v>60</v>
      </c>
      <c r="D6" s="80" t="str">
        <f>IF($B6="","",VLOOKUP($B6,会員名簿!$B$5:$I$999,4,FALSE))</f>
        <v>B</v>
      </c>
      <c r="E6" s="77" t="str">
        <f>IF($B6="","",VLOOKUP($B6,会員名簿!$B$5:$I$999,5,FALSE))</f>
        <v>瑞穂市稲里445-1 セザール穂積406</v>
      </c>
      <c r="F6" s="77" t="str">
        <f>IF($B6="","",VLOOKUP($B6,会員名簿!$B$5:$I$999,6,FALSE))</f>
        <v>090-1275-2508 (家族携帯)
080-9832-4068</v>
      </c>
      <c r="G6" s="80">
        <f>IF($B6="","",VLOOKUP($B6,会員名簿!$B$5:$I$999,7,FALSE))</f>
        <v>1</v>
      </c>
      <c r="H6" s="77" t="str">
        <f>IF($B6="","",IF(VLOOKUP($B6,会員名簿!$B$5:$I$999,8,FALSE)="","",VLOOKUP($B6,会員名簿!$B$5:$I$999,8,FALSE)))</f>
        <v>lagopus.mutus2000@gmail.com</v>
      </c>
    </row>
    <row r="7" spans="1:8" ht="36" customHeight="1">
      <c r="A7" s="80">
        <v>6</v>
      </c>
      <c r="B7" s="79" t="s">
        <v>332</v>
      </c>
      <c r="C7" s="80">
        <f ca="1">IF($B7="","",VLOOKUP($B7,会員名簿!$B$5:$I$999,3,FALSE))</f>
        <v>74</v>
      </c>
      <c r="D7" s="80" t="str">
        <f>IF($B7="","",VLOOKUP($B7,会員名簿!$B$5:$I$999,4,FALSE))</f>
        <v>Ą</v>
      </c>
      <c r="E7" s="77" t="str">
        <f>IF($B7="","",VLOOKUP($B7,会員名簿!$B$5:$I$999,5,FALSE))</f>
        <v>揖斐郡大野町西方767-1</v>
      </c>
      <c r="F7" s="77" t="str">
        <f>IF($B7="","",VLOOKUP($B7,会員名簿!$B$5:$I$999,6,FALSE))</f>
        <v>0585-32-3916
090-8072-5198
ｺｺﾍﾘNo.：003360-012</v>
      </c>
      <c r="G7" s="80">
        <f>IF($B7="","",VLOOKUP($B7,会員名簿!$B$5:$I$999,7,FALSE))</f>
        <v>3</v>
      </c>
      <c r="H7" s="144" t="s">
        <v>219</v>
      </c>
    </row>
    <row r="8" spans="1:8" ht="36" customHeight="1">
      <c r="A8" s="80">
        <v>7</v>
      </c>
      <c r="B8" s="77" t="s">
        <v>336</v>
      </c>
      <c r="C8" s="80">
        <f ca="1">IF($B8="","",VLOOKUP($B8,会員名簿!$B$5:$I$999,3,FALSE))</f>
        <v>70</v>
      </c>
      <c r="D8" s="80" t="str">
        <f>IF($B8="","",VLOOKUP($B8,会員名簿!$B$5:$I$999,4,FALSE))</f>
        <v>A</v>
      </c>
      <c r="E8" s="77" t="str">
        <f>IF($B8="","",VLOOKUP($B8,会員名簿!$B$5:$I$999,5,FALSE))</f>
        <v>羽島市竹鼻町狐穴554-3</v>
      </c>
      <c r="F8" s="77" t="str">
        <f>IF($B8="","",VLOOKUP($B8,会員名簿!$B$5:$I$999,6,FALSE))</f>
        <v>080-5104-7885 (家族携帯)
090-9895-0521</v>
      </c>
      <c r="G8" s="80">
        <f>IF($B8="","",VLOOKUP($B8,会員名簿!$B$5:$I$999,7,FALSE))</f>
        <v>5</v>
      </c>
      <c r="H8" s="77" t="str">
        <f>IF($B8="","",IF(VLOOKUP($B8,会員名簿!$B$5:$I$999,8,FALSE)="","",VLOOKUP($B8,会員名簿!$B$5:$I$999,8,FALSE)))</f>
        <v>pickel-715@adagio.ocn.ne.jp</v>
      </c>
    </row>
    <row r="9" spans="1:8" ht="36" customHeight="1">
      <c r="A9" s="80">
        <v>8</v>
      </c>
      <c r="B9" s="79" t="s">
        <v>337</v>
      </c>
      <c r="C9" s="80">
        <f ca="1">IF($B9="","",VLOOKUP($B9,会員名簿!$B$5:$I$999,3,FALSE))</f>
        <v>67</v>
      </c>
      <c r="D9" s="80" t="str">
        <f>IF($B9="","",VLOOKUP($B9,会員名簿!$B$5:$I$999,4,FALSE))</f>
        <v>B</v>
      </c>
      <c r="E9" s="77" t="str">
        <f>IF($B9="","",VLOOKUP($B9,会員名簿!$B$5:$I$999,5,FALSE))</f>
        <v>安八郡安八町大明神650</v>
      </c>
      <c r="F9" s="77" t="str">
        <f>IF($B9="","",VLOOKUP($B9,会員名簿!$B$5:$I$999,6,FALSE))</f>
        <v>0584-64-2582 (家族宅)
080-1612-2291 (家族携帯)</v>
      </c>
      <c r="G9" s="80">
        <f>IF($B9="","",VLOOKUP($B9,会員名簿!$B$5:$I$999,7,FALSE))</f>
        <v>5</v>
      </c>
      <c r="H9" s="77" t="str">
        <f>IF($B9="","",IF(VLOOKUP($B9,会員名簿!$B$5:$I$999,8,FALSE)="","",VLOOKUP($B9,会員名簿!$B$5:$I$999,8,FALSE)))</f>
        <v>hisachandesu6-5
@kne.biglobe.ne.jp</v>
      </c>
    </row>
    <row r="10" spans="1:8" ht="36" customHeight="1">
      <c r="A10" s="80">
        <v>9</v>
      </c>
      <c r="B10" s="79" t="s">
        <v>338</v>
      </c>
      <c r="C10" s="80">
        <f ca="1">IF($B10="","",VLOOKUP($B10,会員名簿!$B$5:$I$999,3,FALSE))</f>
        <v>67</v>
      </c>
      <c r="D10" s="80" t="str">
        <f>IF($B10="","",VLOOKUP($B10,会員名簿!$B$5:$I$999,4,FALSE))</f>
        <v>A</v>
      </c>
      <c r="E10" s="77" t="str">
        <f>IF($B10="","",VLOOKUP($B10,会員名簿!$B$5:$I$999,5,FALSE))</f>
        <v>安八郡安八町大明神650</v>
      </c>
      <c r="F10" s="77" t="str">
        <f>IF($B10="","",VLOOKUP($B10,会員名簿!$B$5:$I$999,6,FALSE))</f>
        <v>0584-64-2582 (家族宅)
090-4188-2977 (家族携帯)</v>
      </c>
      <c r="G10" s="80">
        <f>IF($B10="","",VLOOKUP($B10,会員名簿!$B$5:$I$999,7,FALSE))</f>
        <v>5</v>
      </c>
      <c r="H10" s="77" t="str">
        <f>IF($B10="","",IF(VLOOKUP($B10,会員名簿!$B$5:$I$999,8,FALSE)="","",VLOOKUP($B10,会員名簿!$B$5:$I$999,8,FALSE)))</f>
        <v>hisaaki17@hotmail.co.jp</v>
      </c>
    </row>
    <row r="11" spans="1:8" ht="36" customHeight="1" thickBot="1">
      <c r="A11" s="149">
        <v>10</v>
      </c>
      <c r="B11" s="117" t="s">
        <v>356</v>
      </c>
      <c r="C11" s="118">
        <f ca="1">IF($B11="","",VLOOKUP($B11,会員名簿!$B$5:$I$999,3,FALSE))</f>
        <v>69</v>
      </c>
      <c r="D11" s="118" t="str">
        <f>IF($B11="","",VLOOKUP($B11,会員名簿!$B$5:$I$999,4,FALSE))</f>
        <v>A</v>
      </c>
      <c r="E11" s="119" t="str">
        <f>IF($B11="","",VLOOKUP($B11,会員名簿!$B$5:$I$999,5,FALSE))</f>
        <v>大垣市美和町1741-4</v>
      </c>
      <c r="F11" s="119" t="str">
        <f>IF($B11="","",VLOOKUP($B11,会員名簿!$B$5:$I$999,6,FALSE))</f>
        <v>0584-78-2261 (家族宅)
090-7601-1241</v>
      </c>
      <c r="G11" s="118">
        <f>IF($B11="","",VLOOKUP($B11,会員名簿!$B$5:$I$999,7,FALSE))</f>
        <v>5</v>
      </c>
      <c r="H11" s="120" t="str">
        <f>IF($B11="","",IF(VLOOKUP($B11,会員名簿!$B$5:$I$999,8,FALSE)="","",VLOOKUP($B11,会員名簿!$B$5:$I$999,8,FALSE)))</f>
        <v>chief1216@kbd.biglobe.ne.jp</v>
      </c>
    </row>
  </sheetData>
  <phoneticPr fontId="10"/>
  <hyperlinks>
    <hyperlink ref="H7" r:id="rId1" xr:uid="{22AA2A49-CCE4-4079-B0DB-8EED1E48BD6F}"/>
  </hyperlinks>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登山計画書</vt:lpstr>
      <vt:lpstr>装備表・汎用</vt:lpstr>
      <vt:lpstr>会員名簿</vt:lpstr>
      <vt:lpstr>山行報告書</vt:lpstr>
      <vt:lpstr>運営委員名簿</vt:lpstr>
      <vt:lpstr>山行管理者名簿</vt:lpstr>
      <vt:lpstr>運営委員名簿!Print_Area</vt:lpstr>
      <vt:lpstr>山行報告書!Print_Area</vt:lpstr>
      <vt:lpstr>装備表・汎用!Print_Area</vt:lpstr>
      <vt:lpstr>登山計画書!Print_Area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棚橋久明</dc:creator>
  <cp:lastModifiedBy>久明 棚橋</cp:lastModifiedBy>
  <cp:revision/>
  <cp:lastPrinted>2024-05-09T04:17:14Z</cp:lastPrinted>
  <dcterms:created xsi:type="dcterms:W3CDTF">1980-01-04T03:31:20Z</dcterms:created>
  <dcterms:modified xsi:type="dcterms:W3CDTF">2024-05-09T07:02:46Z</dcterms:modified>
</cp:coreProperties>
</file>